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Print_Titles" localSheetId="0">'Istruzioni'!1:4</definedName>
    <definedName name="_xlnm.Print_Titles" localSheetId="1">'Parametri'!1:4</definedName>
    <definedName name="_xlnm.Print_Titles" localSheetId="2">'Inserimento'!1:4</definedName>
    <definedName name="_xlnm.Print_Area" localSheetId="2">'Inserimento'!$A$1:$R$1000</definedName>
    <definedName name="_xlnm.Print_Titles" localSheetId="3">'Dashboard'!1:3</definedName>
    <definedName name="_xlnm.Print_Area" localSheetId="3">'Dashboard'!$A$1:$H$50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&quot;€&quot;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i val="1"/>
      <color rgb="00374151"/>
      <sz val="11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0F766E"/>
      <sz val="11"/>
    </font>
    <font>
      <name val="Calibri"/>
      <b val="1"/>
      <sz val="11"/>
    </font>
    <font>
      <name val="Calibri"/>
      <b val="1"/>
      <color rgb="000F766E"/>
      <sz val="12"/>
    </font>
    <font>
      <name val="Calibri"/>
      <b val="1"/>
      <color rgb="000F766E"/>
      <sz val="14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9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right" vertical="center"/>
    </xf>
    <xf numFmtId="1" fontId="5" fillId="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165" fontId="8" fillId="5" borderId="1" applyAlignment="1" pivotButton="0" quotePrefix="0" xfId="0">
      <alignment horizontal="right" vertical="center"/>
    </xf>
    <xf numFmtId="1" fontId="8" fillId="5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165" fontId="6" fillId="6" borderId="1" applyAlignment="1" pivotButton="0" quotePrefix="0" xfId="0">
      <alignment horizontal="right" vertical="center"/>
    </xf>
    <xf numFmtId="1" fontId="5" fillId="2" borderId="1" applyAlignment="1" pivotButton="0" quotePrefix="0" xfId="0">
      <alignment horizontal="center" vertical="center" wrapText="1"/>
    </xf>
    <xf numFmtId="1" fontId="9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10" fillId="2" borderId="1" applyAlignment="1" pivotButton="0" quotePrefix="0" xfId="0">
      <alignment horizontal="left" vertical="center" wrapText="1"/>
    </xf>
    <xf numFmtId="165" fontId="11" fillId="5" borderId="1" applyAlignment="1" pivotButton="0" quotePrefix="0" xfId="0">
      <alignment horizontal="right" vertical="center"/>
    </xf>
    <xf numFmtId="0" fontId="9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165" fontId="5" fillId="4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right" vertical="center"/>
    </xf>
    <xf numFmtId="165" fontId="5" fillId="2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165" fontId="11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Riepilogo IVA per Aliquota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'Dashboard'!$A$17:$A$19</f>
            </numRef>
          </cat>
          <val>
            <numRef>
              <f>'Dashboard'!$C$17:$C$19</f>
            </numRef>
          </val>
        </ser>
        <ser>
          <idx val="1"/>
          <order val="1"/>
          <tx>
            <strRef>
              <f>'Dashboard'!D16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'Dashboard'!$A$17:$A$19</f>
            </numRef>
          </cat>
          <val>
            <numRef>
              <f>'Dashboard'!$D$17:$D$19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Aliquota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42" customWidth="1" min="2" max="2"/>
    <col width="28" customWidth="1" min="3" max="3"/>
    <col width="22" customWidth="1" min="4" max="4"/>
  </cols>
  <sheetData>
    <row r="1" ht="36" customHeight="1">
      <c r="A1" s="1" t="inlineStr">
        <is>
          <t>CALCOLO IVA — CARTELLA DI LAVORO</t>
        </is>
      </c>
    </row>
    <row r="2" ht="20" customHeight="1">
      <c r="A2" s="2" t="inlineStr">
        <is>
          <t>Guida operativa — Aggiornato al 01/06/2026</t>
        </is>
      </c>
    </row>
    <row r="3" ht="14" customHeight="1"/>
    <row r="4">
      <c r="A4" s="3" t="inlineStr">
        <is>
          <t>Sezione</t>
        </is>
      </c>
      <c r="B4" s="3" t="inlineStr">
        <is>
          <t>Descrizione</t>
        </is>
      </c>
      <c r="C4" s="3" t="inlineStr">
        <is>
          <t>Dettaglio</t>
        </is>
      </c>
      <c r="D4" s="3" t="inlineStr">
        <is>
          <t>Note</t>
        </is>
      </c>
    </row>
    <row r="5" ht="18" customHeight="1">
      <c r="A5" s="4" t="inlineStr">
        <is>
          <t>SCOPO DEL FILE</t>
        </is>
      </c>
      <c r="B5" s="5" t="inlineStr">
        <is>
          <t>Registrare fatture attive e passive con calcolo automatico IVA</t>
        </is>
      </c>
      <c r="C5" s="5" t="inlineStr">
        <is>
          <t>Supporta aliquote 4%, 10%, 22% e regime forfettario</t>
        </is>
      </c>
      <c r="D5" s="5" t="inlineStr">
        <is>
          <t>Solo uso operativo</t>
        </is>
      </c>
    </row>
    <row r="6" ht="18" customHeight="1">
      <c r="A6" s="6" t="inlineStr">
        <is>
          <t>FOGLIO: ISTRUZIONI</t>
        </is>
      </c>
      <c r="B6" s="7" t="inlineStr">
        <is>
          <t>Guida rapida all'uso del file</t>
        </is>
      </c>
      <c r="C6" s="7" t="inlineStr">
        <is>
          <t>Questo foglio — leggere prima di iniziare</t>
        </is>
      </c>
      <c r="D6" s="7" t="inlineStr"/>
    </row>
    <row r="7" ht="18" customHeight="1">
      <c r="A7" s="4" t="inlineStr">
        <is>
          <t>FOGLIO: PARAMETRI</t>
        </is>
      </c>
      <c r="B7" s="5" t="inlineStr">
        <is>
          <t>Variabili aziendali centralizzate</t>
        </is>
      </c>
      <c r="C7" s="5" t="inlineStr">
        <is>
          <t>Inserire ragione sociale, P.IVA, aliquote, regime fiscale</t>
        </is>
      </c>
      <c r="D7" s="5" t="inlineStr">
        <is>
          <t>Aggiornare prima dell'uso</t>
        </is>
      </c>
    </row>
    <row r="8" ht="18" customHeight="1">
      <c r="A8" s="6" t="inlineStr">
        <is>
          <t>FOGLIO: INSERIMENTO</t>
        </is>
      </c>
      <c r="B8" s="7" t="inlineStr">
        <is>
          <t>Registro fatture con calcolo IVA automatico</t>
        </is>
      </c>
      <c r="C8" s="7" t="inlineStr">
        <is>
          <t>Compilare le celle evidenziate in giallo tenue</t>
        </is>
      </c>
      <c r="D8" s="7" t="inlineStr">
        <is>
          <t>Non modificare le formule</t>
        </is>
      </c>
    </row>
    <row r="9" ht="18" customHeight="1">
      <c r="A9" s="4" t="inlineStr">
        <is>
          <t>FOGLIO: DASHBOARD</t>
        </is>
      </c>
      <c r="B9" s="5" t="inlineStr">
        <is>
          <t>Sintesi liquidazione IVA — debito, credito, saldo</t>
        </is>
      </c>
      <c r="C9" s="5" t="inlineStr">
        <is>
          <t>Dati aggiornati automaticamente dal foglio Inserimento</t>
        </is>
      </c>
      <c r="D9" s="5" t="inlineStr">
        <is>
          <t>Solo lettura</t>
        </is>
      </c>
    </row>
    <row r="10" ht="18" customHeight="1">
      <c r="A10" s="6" t="inlineStr">
        <is>
          <t>PASSO 1</t>
        </is>
      </c>
      <c r="B10" s="7" t="inlineStr">
        <is>
          <t>Aprire il foglio Parametri</t>
        </is>
      </c>
      <c r="C10" s="7" t="inlineStr">
        <is>
          <t>Verificare ragione sociale, P.IVA e regime fiscale</t>
        </is>
      </c>
      <c r="D10" s="7" t="inlineStr"/>
    </row>
    <row r="11" ht="18" customHeight="1">
      <c r="A11" s="4" t="inlineStr">
        <is>
          <t>PASSO 2</t>
        </is>
      </c>
      <c r="B11" s="5" t="inlineStr">
        <is>
          <t>Inserire le fatture nel foglio Inserimento</t>
        </is>
      </c>
      <c r="C11" s="5" t="inlineStr">
        <is>
          <t>Compilare dalla colonna B alla colonna Q per ogni documento</t>
        </is>
      </c>
      <c r="D11" s="5" t="inlineStr"/>
    </row>
    <row r="12" ht="18" customHeight="1">
      <c r="A12" s="6" t="inlineStr">
        <is>
          <t>PASSO 3</t>
        </is>
      </c>
      <c r="B12" s="7" t="inlineStr">
        <is>
          <t>Verificare il calcolo IVA in colonna J</t>
        </is>
      </c>
      <c r="C12" s="7" t="inlineStr">
        <is>
          <t>La formula calcola l'IVA in base all'aliquota selezionata in colonna I</t>
        </is>
      </c>
      <c r="D12" s="7" t="inlineStr"/>
    </row>
    <row r="13" ht="18" customHeight="1">
      <c r="A13" s="4" t="inlineStr">
        <is>
          <t>PASSO 4</t>
        </is>
      </c>
      <c r="B13" s="5" t="inlineStr">
        <is>
          <t>Consultare la Dashboard per la liquidazione</t>
        </is>
      </c>
      <c r="C13" s="5" t="inlineStr">
        <is>
          <t>IVA a debito, a credito e saldo vengono calcolati automaticamente</t>
        </is>
      </c>
      <c r="D13" s="5" t="inlineStr"/>
    </row>
    <row r="14" ht="18" customHeight="1">
      <c r="A14" s="6" t="inlineStr">
        <is>
          <t>CELLE EDITABILI</t>
        </is>
      </c>
      <c r="B14" s="7" t="inlineStr">
        <is>
          <t>Compila solo le celle evidenziate in giallo tenue.</t>
        </is>
      </c>
      <c r="C14" s="7" t="inlineStr">
        <is>
          <t>Le celle con formule sono protette.</t>
        </is>
      </c>
      <c r="D14" s="7" t="inlineStr">
        <is>
          <t>Non sovrascrivere formule</t>
        </is>
      </c>
    </row>
    <row r="15" ht="18" customHeight="1">
      <c r="A15" s="4" t="inlineStr">
        <is>
          <t>PARAMETRI</t>
        </is>
      </c>
      <c r="B15" s="5" t="inlineStr">
        <is>
          <t>Aggiorna il foglio Parametri prima di iniziare l'uso.</t>
        </is>
      </c>
      <c r="C15" s="5" t="inlineStr">
        <is>
          <t>I valori centralizzati vengono richiamati da tutte le formule</t>
        </is>
      </c>
      <c r="D15" s="5" t="inlineStr"/>
    </row>
    <row r="16" ht="18" customHeight="1">
      <c r="A16" s="6" t="inlineStr">
        <is>
          <t>ALIQUOTE IVA</t>
        </is>
      </c>
      <c r="B16" s="7" t="inlineStr">
        <is>
          <t>Le aliquote IVA disponibili sono 4%, 10%, 22%.</t>
        </is>
      </c>
      <c r="C16" s="7" t="inlineStr">
        <is>
          <t>Selezionare dal menu a tendina nella colonna I del foglio Inserimento</t>
        </is>
      </c>
      <c r="D16" s="7" t="inlineStr">
        <is>
          <t>DPR 633/72</t>
        </is>
      </c>
    </row>
    <row r="17" ht="18" customHeight="1">
      <c r="A17" s="4" t="inlineStr">
        <is>
          <t>REGIME FORFETTARIO</t>
        </is>
      </c>
      <c r="B17" s="5" t="inlineStr">
        <is>
          <t>Per soggetti in regime forfettario, selezionare l'apposito flag.</t>
        </is>
      </c>
      <c r="C17" s="5" t="inlineStr">
        <is>
          <t>Se regime = Forfettario, l'IVA calcolata sarà 0 (fuori campo)</t>
        </is>
      </c>
      <c r="D17" s="5" t="inlineStr">
        <is>
          <t>L. 190/2014</t>
        </is>
      </c>
    </row>
    <row r="18" ht="18" customHeight="1">
      <c r="A18" s="6" t="inlineStr">
        <is>
          <t>ALIQUOTE SPECIALI</t>
        </is>
      </c>
      <c r="B18" s="7" t="inlineStr">
        <is>
          <t>Esente, Non imponibile, Fuori campo disponibili nel menu</t>
        </is>
      </c>
      <c r="C18" s="7" t="inlineStr">
        <is>
          <t>Questi valori producono IVA = 0 automaticamente</t>
        </is>
      </c>
      <c r="D18" s="7" t="inlineStr"/>
    </row>
    <row r="19" ht="18" customHeight="1">
      <c r="A19" s="4" t="inlineStr">
        <is>
          <t>FATTURAZIONE SDI</t>
        </is>
      </c>
      <c r="B19" s="5" t="inlineStr">
        <is>
          <t>Indicare il Codice SDI (7 caratteri) nei parametri aziendali</t>
        </is>
      </c>
      <c r="C19" s="5" t="inlineStr">
        <is>
          <t>Obbligatorio per fatturazione elettronica</t>
        </is>
      </c>
      <c r="D19" s="5" t="inlineStr">
        <is>
          <t>D.Lgs. 127/2015</t>
        </is>
      </c>
    </row>
    <row r="20" ht="18" customHeight="1">
      <c r="A20" s="6" t="inlineStr">
        <is>
          <t>SCADENZE</t>
        </is>
      </c>
      <c r="B20" s="7" t="inlineStr">
        <is>
          <t>Colonna P calcola i giorni residui alla scadenza</t>
        </is>
      </c>
      <c r="C20" s="7" t="inlineStr">
        <is>
          <t>Celle in rosso = scadenza entro 7 giorni; verde = pagato</t>
        </is>
      </c>
      <c r="D20" s="7" t="inlineStr"/>
    </row>
    <row r="21" ht="18" customHeight="1">
      <c r="A21" s="4" t="inlineStr">
        <is>
          <t>LEGENDA COLORI</t>
        </is>
      </c>
      <c r="B21" s="5" t="inlineStr">
        <is>
          <t>Verde (#22C55E): valori positivi / pagato</t>
        </is>
      </c>
      <c r="C21" s="5" t="inlineStr">
        <is>
          <t>Rosso (#DC2626): scaduto / errore / avviso</t>
        </is>
      </c>
      <c r="D21" s="5" t="inlineStr">
        <is>
          <t>Giallo: attenzione</t>
        </is>
      </c>
    </row>
    <row r="22" ht="18" customHeight="1">
      <c r="A22" s="6" t="inlineStr">
        <is>
          <t>LEGENDA COLORI</t>
        </is>
      </c>
      <c r="B22" s="7" t="inlineStr">
        <is>
          <t>Verde-blu (#0F766E): intestazioni colonna</t>
        </is>
      </c>
      <c r="C22" s="7" t="inlineStr">
        <is>
          <t>Verde-blu chiaro (#F0FDFA): righe alternate</t>
        </is>
      </c>
      <c r="D22" s="7" t="inlineStr">
        <is>
          <t>Giallo tenue: celle editabili</t>
        </is>
      </c>
    </row>
    <row r="23" ht="18" customHeight="1">
      <c r="A23" s="4" t="inlineStr">
        <is>
          <t>PROTEZIONE</t>
        </is>
      </c>
      <c r="B23" s="5" t="inlineStr">
        <is>
          <t>Le celle con formule sono protette da modifiche accidentali</t>
        </is>
      </c>
      <c r="C23" s="5" t="inlineStr">
        <is>
          <t>Le celle di input sono sempre modificabili</t>
        </is>
      </c>
      <c r="D23" s="5" t="inlineStr"/>
    </row>
    <row r="24" ht="18" customHeight="1">
      <c r="A24" s="6" t="inlineStr">
        <is>
          <t>SUPPORTO NORMATIVO</t>
        </is>
      </c>
      <c r="B24" s="7" t="inlineStr">
        <is>
          <t>Il file supporta DPR 633/72 (IVA), L. 190/2014 (forfettario)</t>
        </is>
      </c>
      <c r="C24" s="7" t="inlineStr">
        <is>
          <t>Verifica sempre con il tuo commercialista</t>
        </is>
      </c>
      <c r="D24" s="7" t="inlineStr"/>
    </row>
  </sheetData>
  <mergeCells count="2">
    <mergeCell ref="A1:D1"/>
    <mergeCell ref="A2:D2"/>
  </mergeCells>
  <pageMargins left="0.5" right="0.5" top="0.75" bottom="0.75" header="0.5" footer="0.5"/>
  <pageSetup orientation="portrait" paperSize="9"/>
  <headerFooter>
    <oddHeader>&amp;CCALCOLO IVA — Istruzioni</oddHeader>
    <oddFooter>&amp;LAggiornato: 01/06/2026&amp;RPagina &amp;P di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5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8" customWidth="1" min="2" max="2"/>
    <col width="36" customWidth="1" min="3" max="3"/>
    <col width="22" customWidth="1" min="4" max="4"/>
    <col width="4" customWidth="1" min="5" max="5"/>
    <col width="22" customWidth="1" min="6" max="6"/>
    <col width="18" customWidth="1" min="7" max="7"/>
  </cols>
  <sheetData>
    <row r="1" ht="36" customHeight="1">
      <c r="A1" s="1" t="inlineStr">
        <is>
          <t>PARAMETRI AZIENDALI — CALCOLO IVA</t>
        </is>
      </c>
    </row>
    <row r="2" ht="20" customHeight="1">
      <c r="A2" s="2" t="inlineStr">
        <is>
          <t>Variabili centralizzate — Aggiornare prima dell'uso — 01/06/2026</t>
        </is>
      </c>
    </row>
    <row r="3" ht="14" customHeight="1"/>
    <row r="4">
      <c r="A4" s="3" t="inlineStr">
        <is>
          <t>Parametro</t>
        </is>
      </c>
      <c r="B4" s="3" t="inlineStr">
        <is>
          <t>Valore</t>
        </is>
      </c>
      <c r="C4" s="3" t="inlineStr">
        <is>
          <t>Descrizione</t>
        </is>
      </c>
      <c r="D4" s="3" t="inlineStr">
        <is>
          <t>Note</t>
        </is>
      </c>
    </row>
    <row r="5" ht="18" customHeight="1">
      <c r="A5" s="4" t="inlineStr">
        <is>
          <t>Ragione sociale</t>
        </is>
      </c>
      <c r="B5" s="8" t="inlineStr">
        <is>
          <t>La Mia Azienda S.r.l.</t>
        </is>
      </c>
      <c r="C5" s="5" t="inlineStr">
        <is>
          <t>Denominazione del soggetto IVA</t>
        </is>
      </c>
      <c r="D5" s="5" t="inlineStr">
        <is>
          <t>Apparirà nelle intestazioni</t>
        </is>
      </c>
    </row>
    <row r="6" ht="18" customHeight="1">
      <c r="A6" s="6" t="inlineStr">
        <is>
          <t>P.IVA</t>
        </is>
      </c>
      <c r="B6" s="8" t="inlineStr">
        <is>
          <t>01234567890</t>
        </is>
      </c>
      <c r="C6" s="7" t="inlineStr">
        <is>
          <t>Partita IVA — 11 cifre numeriche</t>
        </is>
      </c>
      <c r="D6" s="7" t="inlineStr">
        <is>
          <t>Obbligatoria per fatturazione</t>
        </is>
      </c>
    </row>
    <row r="7" ht="18" customHeight="1">
      <c r="A7" s="4" t="inlineStr">
        <is>
          <t>Codice Fiscale</t>
        </is>
      </c>
      <c r="B7" s="8" t="inlineStr">
        <is>
          <t>RSSMRC80A01H501Z</t>
        </is>
      </c>
      <c r="C7" s="5" t="inlineStr">
        <is>
          <t>Codice Fiscale — 16 caratteri</t>
        </is>
      </c>
      <c r="D7" s="5" t="inlineStr">
        <is>
          <t>Se diverso dalla P.IVA</t>
        </is>
      </c>
    </row>
    <row r="8" ht="18" customHeight="1">
      <c r="A8" s="6" t="inlineStr">
        <is>
          <t>Regime fiscale</t>
        </is>
      </c>
      <c r="B8" s="8" t="inlineStr">
        <is>
          <t>Ordinario</t>
        </is>
      </c>
      <c r="C8" s="7" t="inlineStr">
        <is>
          <t>Ordinario o Forfettario</t>
        </is>
      </c>
      <c r="D8" s="7" t="inlineStr">
        <is>
          <t>Impatta sul calcolo IVA</t>
        </is>
      </c>
    </row>
    <row r="9" ht="18" customHeight="1">
      <c r="A9" s="4" t="inlineStr">
        <is>
          <t>Anno di lavoro</t>
        </is>
      </c>
      <c r="B9" s="8" t="n">
        <v>2026</v>
      </c>
      <c r="C9" s="5" t="inlineStr">
        <is>
          <t>Anno di riferimento contabile</t>
        </is>
      </c>
      <c r="D9" s="5" t="inlineStr">
        <is>
          <t>Aggiornare ogni anno</t>
        </is>
      </c>
    </row>
    <row r="10" ht="18" customHeight="1">
      <c r="A10" s="6" t="inlineStr">
        <is>
          <t>Mese iniziale</t>
        </is>
      </c>
      <c r="B10" s="8" t="n">
        <v>1</v>
      </c>
      <c r="C10" s="7" t="inlineStr">
        <is>
          <t>Mese di inizio periodo (1–12)</t>
        </is>
      </c>
      <c r="D10" s="7" t="inlineStr">
        <is>
          <t>Per filtri dashboard</t>
        </is>
      </c>
    </row>
    <row r="11" ht="18" customHeight="1">
      <c r="A11" s="4" t="inlineStr">
        <is>
          <t>Aliquota IVA 4%</t>
        </is>
      </c>
      <c r="B11" s="9" t="n">
        <v>0.04</v>
      </c>
      <c r="C11" s="5" t="inlineStr">
        <is>
          <t>Aliquota ridotta speciale</t>
        </is>
      </c>
      <c r="D11" s="5" t="inlineStr">
        <is>
          <t>DPR 633/72 Tab. A</t>
        </is>
      </c>
    </row>
    <row r="12" ht="18" customHeight="1">
      <c r="A12" s="6" t="inlineStr">
        <is>
          <t>Aliquota IVA 10%</t>
        </is>
      </c>
      <c r="B12" s="9" t="n">
        <v>0.1</v>
      </c>
      <c r="C12" s="7" t="inlineStr">
        <is>
          <t>Aliquota ridotta</t>
        </is>
      </c>
      <c r="D12" s="7" t="inlineStr">
        <is>
          <t>DPR 633/72 Tab. A</t>
        </is>
      </c>
    </row>
    <row r="13" ht="18" customHeight="1">
      <c r="A13" s="4" t="inlineStr">
        <is>
          <t>Aliquota IVA 22%</t>
        </is>
      </c>
      <c r="B13" s="9" t="n">
        <v>0.22</v>
      </c>
      <c r="C13" s="5" t="inlineStr">
        <is>
          <t>Aliquota ordinaria</t>
        </is>
      </c>
      <c r="D13" s="5" t="inlineStr">
        <is>
          <t>Aliquota standard italiana</t>
        </is>
      </c>
    </row>
    <row r="14" ht="18" customHeight="1">
      <c r="A14" s="6" t="inlineStr">
        <is>
          <t>IVA forfettario</t>
        </is>
      </c>
      <c r="B14" s="8" t="inlineStr">
        <is>
          <t>No</t>
        </is>
      </c>
      <c r="C14" s="7" t="inlineStr">
        <is>
          <t>Sì = nessuna IVA esposta</t>
        </is>
      </c>
      <c r="D14" s="7" t="inlineStr">
        <is>
          <t>L. 190/2014</t>
        </is>
      </c>
    </row>
    <row r="15" ht="18" customHeight="1">
      <c r="A15" s="4" t="inlineStr">
        <is>
          <t>Formato valuta</t>
        </is>
      </c>
      <c r="B15" s="8" t="inlineStr">
        <is>
          <t>€</t>
        </is>
      </c>
      <c r="C15" s="5" t="inlineStr">
        <is>
          <t>Simbolo valuta</t>
        </is>
      </c>
      <c r="D15" s="5" t="inlineStr">
        <is>
          <t>Fisso</t>
        </is>
      </c>
    </row>
    <row r="16" ht="18" customHeight="1">
      <c r="A16" s="6" t="inlineStr">
        <is>
          <t>Giorni alert scadenza</t>
        </is>
      </c>
      <c r="B16" s="8" t="n">
        <v>7</v>
      </c>
      <c r="C16" s="7" t="inlineStr">
        <is>
          <t>Soglia giorni per alert scadenza</t>
        </is>
      </c>
      <c r="D16" s="7" t="inlineStr">
        <is>
          <t>Default: 7 giorni</t>
        </is>
      </c>
    </row>
    <row r="17" ht="18" customHeight="1">
      <c r="A17" s="4" t="inlineStr">
        <is>
          <t>Codice SDI</t>
        </is>
      </c>
      <c r="B17" s="8" t="inlineStr">
        <is>
          <t>0000000</t>
        </is>
      </c>
      <c r="C17" s="5" t="inlineStr">
        <is>
          <t>Codice destinatario SDI — 7 caratteri</t>
        </is>
      </c>
      <c r="D17" s="5" t="inlineStr">
        <is>
          <t>Fatturazione elettronica</t>
        </is>
      </c>
    </row>
    <row r="18" ht="18" customHeight="1">
      <c r="A18" s="6" t="inlineStr">
        <is>
          <t>PEC aziendale</t>
        </is>
      </c>
      <c r="B18" s="8" t="inlineStr">
        <is>
          <t>azienda@pec.it</t>
        </is>
      </c>
      <c r="C18" s="7" t="inlineStr">
        <is>
          <t>PEC per ricezione fatture</t>
        </is>
      </c>
      <c r="D18" s="7" t="inlineStr">
        <is>
          <t>Alternativa al codice SDI</t>
        </is>
      </c>
    </row>
    <row r="19"/>
    <row r="20"/>
    <row r="21"/>
    <row r="22" ht="20" customHeight="1">
      <c r="F22" s="10" t="inlineStr">
        <is>
          <t>Liste di Riferimento</t>
        </is>
      </c>
      <c r="G22" s="10" t="inlineStr">
        <is>
          <t>Valori</t>
        </is>
      </c>
    </row>
    <row r="23" ht="16" customHeight="1">
      <c r="F23" s="11" t="inlineStr">
        <is>
          <t>Tipo documento</t>
        </is>
      </c>
      <c r="G23" s="5" t="inlineStr">
        <is>
          <t>Fattura attiva</t>
        </is>
      </c>
    </row>
    <row r="24">
      <c r="G24" s="5" t="inlineStr">
        <is>
          <t>Fattura passiva</t>
        </is>
      </c>
    </row>
    <row r="25">
      <c r="G25" s="5" t="inlineStr">
        <is>
          <t>Nota di credito</t>
        </is>
      </c>
    </row>
    <row r="26">
      <c r="G26" s="5" t="inlineStr">
        <is>
          <t>Acconto</t>
        </is>
      </c>
    </row>
    <row r="27">
      <c r="G27" s="5" t="inlineStr">
        <is>
          <t>Corrispettivo</t>
        </is>
      </c>
    </row>
    <row r="28"/>
    <row r="29" ht="16" customHeight="1">
      <c r="F29" s="11" t="inlineStr">
        <is>
          <t>Aliquota IVA</t>
        </is>
      </c>
      <c r="G29" s="5" t="inlineStr">
        <is>
          <t>4%</t>
        </is>
      </c>
    </row>
    <row r="30">
      <c r="G30" s="5" t="inlineStr">
        <is>
          <t>10%</t>
        </is>
      </c>
    </row>
    <row r="31">
      <c r="G31" s="5" t="inlineStr">
        <is>
          <t>22%</t>
        </is>
      </c>
    </row>
    <row r="32">
      <c r="G32" s="5" t="inlineStr">
        <is>
          <t>Esente</t>
        </is>
      </c>
    </row>
    <row r="33">
      <c r="G33" s="5" t="inlineStr">
        <is>
          <t>Non imponibile</t>
        </is>
      </c>
    </row>
    <row r="34">
      <c r="G34" s="5" t="inlineStr">
        <is>
          <t>Fuori campo</t>
        </is>
      </c>
    </row>
    <row r="35"/>
    <row r="36" ht="16" customHeight="1">
      <c r="F36" s="11" t="inlineStr">
        <is>
          <t>Stato pagamento</t>
        </is>
      </c>
      <c r="G36" s="5" t="inlineStr">
        <is>
          <t>Da pagare</t>
        </is>
      </c>
    </row>
    <row r="37">
      <c r="G37" s="5" t="inlineStr">
        <is>
          <t>Pagato</t>
        </is>
      </c>
    </row>
    <row r="38">
      <c r="G38" s="5" t="inlineStr">
        <is>
          <t>Scaduto</t>
        </is>
      </c>
    </row>
    <row r="39">
      <c r="G39" s="5" t="inlineStr">
        <is>
          <t>Parziale</t>
        </is>
      </c>
    </row>
    <row r="40"/>
    <row r="41" ht="16" customHeight="1">
      <c r="F41" s="11" t="inlineStr">
        <is>
          <t>Regime</t>
        </is>
      </c>
      <c r="G41" s="5" t="inlineStr">
        <is>
          <t>Ordinario</t>
        </is>
      </c>
    </row>
    <row r="42">
      <c r="G42" s="5" t="inlineStr">
        <is>
          <t>Forfettario</t>
        </is>
      </c>
    </row>
    <row r="43"/>
    <row r="44" ht="16" customHeight="1">
      <c r="F44" s="11" t="inlineStr">
        <is>
          <t>Sì/No</t>
        </is>
      </c>
      <c r="G44" s="5" t="inlineStr">
        <is>
          <t>Sì</t>
        </is>
      </c>
    </row>
    <row r="45">
      <c r="G45" s="5" t="inlineStr">
        <is>
          <t>No</t>
        </is>
      </c>
    </row>
  </sheetData>
  <mergeCells count="2">
    <mergeCell ref="A1:G1"/>
    <mergeCell ref="A2:G2"/>
  </mergeCells>
  <dataValidations count="2">
    <dataValidation sqref="B8" showErrorMessage="1" showInputMessage="1" allowBlank="0" type="list">
      <formula1>"Ordinario,Forfettario"</formula1>
    </dataValidation>
    <dataValidation sqref="B14" showErrorMessage="1" showInputMessage="1" allowBlank="0" type="list">
      <formula1>"Sì,No"</formula1>
    </dataValidation>
  </dataValidations>
  <pageMargins left="0.5" right="0.5" top="1" bottom="1" header="0.5" footer="0.5"/>
  <pageSetup orientation="portrait" paperSize="9"/>
  <headerFooter>
    <oddHeader>&amp;CPARAMETRI AZIENDALI</oddHeader>
    <oddFooter>&amp;LAggiornato: 01/06/2026&amp;RPagina &amp;P di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R16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8" customWidth="1" min="3" max="3"/>
    <col width="28" customWidth="1" min="4" max="4"/>
    <col width="16" customWidth="1" min="5" max="5"/>
    <col width="22" customWidth="1" min="6" max="6"/>
    <col width="36" customWidth="1" min="7" max="7"/>
    <col width="14" customWidth="1" min="8" max="8"/>
    <col width="12" customWidth="1" min="9" max="9"/>
    <col width="14" customWidth="1" min="10" max="10"/>
    <col width="16" customWidth="1" min="11" max="11"/>
    <col width="14" customWidth="1" min="12" max="12"/>
    <col width="14" customWidth="1" min="13" max="13"/>
    <col width="14" customWidth="1" min="14" max="14"/>
    <col width="14" customWidth="1" min="15" max="15"/>
    <col width="12" customWidth="1" min="16" max="16"/>
    <col width="20" customWidth="1" min="17" max="17"/>
    <col width="10" customWidth="1" min="18" max="18"/>
  </cols>
  <sheetData>
    <row r="1" ht="36" customHeight="1">
      <c r="A1" s="1" t="inlineStr">
        <is>
          <t>REGISTRO FATTURE — CALCOLO IVA AUTOMATICO</t>
        </is>
      </c>
    </row>
    <row r="2" ht="20" customHeight="1">
      <c r="A2" s="2" t="inlineStr">
        <is>
          <t>Compilare solo le celle in giallo tenue — Formule protette — 01/06/2026</t>
        </is>
      </c>
    </row>
    <row r="3" ht="14" customHeight="1"/>
    <row r="4" ht="32" customHeight="1">
      <c r="A4" s="3" t="inlineStr">
        <is>
          <t>ID Registro</t>
        </is>
      </c>
      <c r="B4" s="3" t="inlineStr">
        <is>
          <t>Data documento</t>
        </is>
      </c>
      <c r="C4" s="3" t="inlineStr">
        <is>
          <t>Tipo documento</t>
        </is>
      </c>
      <c r="D4" s="3" t="inlineStr">
        <is>
          <t>Controparte</t>
        </is>
      </c>
      <c r="E4" s="3" t="inlineStr">
        <is>
          <t>Comune</t>
        </is>
      </c>
      <c r="F4" s="3" t="inlineStr">
        <is>
          <t>P.IVA / CF Controparte</t>
        </is>
      </c>
      <c r="G4" s="3" t="inlineStr">
        <is>
          <t>Descrizione operazione</t>
        </is>
      </c>
      <c r="H4" s="3" t="inlineStr">
        <is>
          <t>Imponibile</t>
        </is>
      </c>
      <c r="I4" s="3" t="inlineStr">
        <is>
          <t>Aliquota IVA</t>
        </is>
      </c>
      <c r="J4" s="3" t="inlineStr">
        <is>
          <t>IVA calcolata</t>
        </is>
      </c>
      <c r="K4" s="3" t="inlineStr">
        <is>
          <t>Totale documento</t>
        </is>
      </c>
      <c r="L4" s="3" t="inlineStr">
        <is>
          <t>Regime fiscale</t>
        </is>
      </c>
      <c r="M4" s="3" t="inlineStr">
        <is>
          <t>Stato pagamento</t>
        </is>
      </c>
      <c r="N4" s="3" t="inlineStr">
        <is>
          <t>Data scadenza</t>
        </is>
      </c>
      <c r="O4" s="3" t="inlineStr">
        <is>
          <t>Data pagamento</t>
        </is>
      </c>
      <c r="P4" s="3" t="inlineStr">
        <is>
          <t>Giorni residui</t>
        </is>
      </c>
      <c r="Q4" s="3" t="inlineStr">
        <is>
          <t>Nota</t>
        </is>
      </c>
      <c r="R4" s="3" t="inlineStr">
        <is>
          <t>Controllo</t>
        </is>
      </c>
    </row>
    <row r="5" ht="18" customHeight="1">
      <c r="A5" s="12" t="n">
        <v>1</v>
      </c>
      <c r="B5" s="33" t="n">
        <v>46169.91247998842</v>
      </c>
      <c r="C5" s="8" t="inlineStr">
        <is>
          <t>Fattura attiva</t>
        </is>
      </c>
      <c r="D5" s="8" t="inlineStr">
        <is>
          <t>Marco Rossi</t>
        </is>
      </c>
      <c r="E5" s="8" t="inlineStr">
        <is>
          <t>Milano</t>
        </is>
      </c>
      <c r="F5" s="8" t="inlineStr">
        <is>
          <t>RSSMRC80A01H501Z</t>
        </is>
      </c>
      <c r="G5" s="8" t="inlineStr">
        <is>
          <t>Consulenza informatica</t>
        </is>
      </c>
      <c r="H5" s="34" t="n">
        <v>1500</v>
      </c>
      <c r="I5" s="15" t="inlineStr">
        <is>
          <t>22%</t>
        </is>
      </c>
      <c r="J5" s="35">
        <f>IF(OU(L5="Forfettario",I5="Fuori campo",I5="Esente",I5="Non imponibile"),0,IF(I5="22%",H5*0.22,IF(I5="10%",H5*0.10,IF(I5="4%",H5*0.04,0))))</f>
        <v/>
      </c>
      <c r="K5" s="35">
        <f>H5+J5</f>
        <v/>
      </c>
      <c r="L5" s="8" t="inlineStr">
        <is>
          <t>Ordinario</t>
        </is>
      </c>
      <c r="M5" s="8" t="inlineStr">
        <is>
          <t>Da pagare</t>
        </is>
      </c>
      <c r="N5" s="33" t="n">
        <v>46199.91247998842</v>
      </c>
      <c r="O5" s="33" t="n"/>
      <c r="P5" s="17">
        <f>IF(M5="Pagato","",IF(N5="","",N5-TODAY()))</f>
        <v/>
      </c>
      <c r="Q5" s="8" t="n"/>
      <c r="R5" s="12">
        <f>IF(AND(H5&gt;0,K5=H5+J5),"OK","Verifica")</f>
        <v/>
      </c>
    </row>
    <row r="6" ht="18" customHeight="1">
      <c r="A6" s="18" t="n">
        <v>2</v>
      </c>
      <c r="B6" s="33" t="n">
        <v>46162.91247998842</v>
      </c>
      <c r="C6" s="8" t="inlineStr">
        <is>
          <t>Fattura passiva</t>
        </is>
      </c>
      <c r="D6" s="8" t="inlineStr">
        <is>
          <t>Officina Milano S.r.l.</t>
        </is>
      </c>
      <c r="E6" s="8" t="inlineStr">
        <is>
          <t>Milano</t>
        </is>
      </c>
      <c r="F6" s="8" t="inlineStr">
        <is>
          <t>02345678901</t>
        </is>
      </c>
      <c r="G6" s="8" t="inlineStr">
        <is>
          <t>Manutenzione impianti</t>
        </is>
      </c>
      <c r="H6" s="34" t="n">
        <v>800</v>
      </c>
      <c r="I6" s="15" t="inlineStr">
        <is>
          <t>22%</t>
        </is>
      </c>
      <c r="J6" s="35">
        <f>IF(OU(L6="Forfettario",I6="Fuori campo",I6="Esente",I6="Non imponibile"),0,IF(I6="22%",H6*0.22,IF(I6="10%",H6*0.10,IF(I6="4%",H6*0.04,0))))</f>
        <v/>
      </c>
      <c r="K6" s="35">
        <f>H6+J6</f>
        <v/>
      </c>
      <c r="L6" s="8" t="inlineStr">
        <is>
          <t>Ordinario</t>
        </is>
      </c>
      <c r="M6" s="8" t="inlineStr">
        <is>
          <t>Pagato</t>
        </is>
      </c>
      <c r="N6" s="33" t="n">
        <v>46172.91247998842</v>
      </c>
      <c r="O6" s="33" t="n">
        <v>46171.91247998842</v>
      </c>
      <c r="P6" s="17">
        <f>IF(M6="Pagato","",IF(N6="","",N6-TODAY()))</f>
        <v/>
      </c>
      <c r="Q6" s="8" t="n"/>
      <c r="R6" s="12">
        <f>IF(AND(H6&gt;0,K6=H6+J6),"OK","Verifica")</f>
        <v/>
      </c>
    </row>
    <row r="7" ht="18" customHeight="1">
      <c r="A7" s="12" t="n">
        <v>3</v>
      </c>
      <c r="B7" s="33" t="n">
        <v>46166.91247998842</v>
      </c>
      <c r="C7" s="8" t="inlineStr">
        <is>
          <t>Fattura attiva</t>
        </is>
      </c>
      <c r="D7" s="8" t="inlineStr">
        <is>
          <t>Giulia Bianchi</t>
        </is>
      </c>
      <c r="E7" s="8" t="inlineStr">
        <is>
          <t>Roma</t>
        </is>
      </c>
      <c r="F7" s="8" t="inlineStr">
        <is>
          <t>BNCGLI85B41H501K</t>
        </is>
      </c>
      <c r="G7" s="8" t="inlineStr">
        <is>
          <t>Progettazione grafica</t>
        </is>
      </c>
      <c r="H7" s="34" t="n">
        <v>2200</v>
      </c>
      <c r="I7" s="15" t="inlineStr">
        <is>
          <t>22%</t>
        </is>
      </c>
      <c r="J7" s="35">
        <f>IF(OU(L7="Forfettario",I7="Fuori campo",I7="Esente",I7="Non imponibile"),0,IF(I7="22%",H7*0.22,IF(I7="10%",H7*0.10,IF(I7="4%",H7*0.04,0))))</f>
        <v/>
      </c>
      <c r="K7" s="35">
        <f>H7+J7</f>
        <v/>
      </c>
      <c r="L7" s="8" t="inlineStr">
        <is>
          <t>Ordinario</t>
        </is>
      </c>
      <c r="M7" s="8" t="inlineStr">
        <is>
          <t>Da pagare</t>
        </is>
      </c>
      <c r="N7" s="33" t="n">
        <v>46179.91247998842</v>
      </c>
      <c r="O7" s="33" t="n"/>
      <c r="P7" s="17">
        <f>IF(M7="Pagato","",IF(N7="","",N7-TODAY()))</f>
        <v/>
      </c>
      <c r="Q7" s="8" t="n"/>
      <c r="R7" s="12">
        <f>IF(AND(H7&gt;0,K7=H7+J7),"OK","Verifica")</f>
        <v/>
      </c>
    </row>
    <row r="8" ht="18" customHeight="1">
      <c r="A8" s="18" t="n">
        <v>4</v>
      </c>
      <c r="B8" s="33" t="n">
        <v>46171.91247998842</v>
      </c>
      <c r="C8" s="8" t="inlineStr">
        <is>
          <t>Fattura passiva</t>
        </is>
      </c>
      <c r="D8" s="8" t="inlineStr">
        <is>
          <t>TecnoUfficio Torino</t>
        </is>
      </c>
      <c r="E8" s="8" t="inlineStr">
        <is>
          <t>Torino</t>
        </is>
      </c>
      <c r="F8" s="8" t="inlineStr">
        <is>
          <t>03456789012</t>
        </is>
      </c>
      <c r="G8" s="8" t="inlineStr">
        <is>
          <t>Fornitura cancelleria e toner</t>
        </is>
      </c>
      <c r="H8" s="34" t="n">
        <v>350</v>
      </c>
      <c r="I8" s="15" t="inlineStr">
        <is>
          <t>22%</t>
        </is>
      </c>
      <c r="J8" s="35">
        <f>IF(OU(L8="Forfettario",I8="Fuori campo",I8="Esente",I8="Non imponibile"),0,IF(I8="22%",H8*0.22,IF(I8="10%",H8*0.10,IF(I8="4%",H8*0.04,0))))</f>
        <v/>
      </c>
      <c r="K8" s="35">
        <f>H8+J8</f>
        <v/>
      </c>
      <c r="L8" s="8" t="inlineStr">
        <is>
          <t>Ordinario</t>
        </is>
      </c>
      <c r="M8" s="8" t="inlineStr">
        <is>
          <t>Da pagare</t>
        </is>
      </c>
      <c r="N8" s="33" t="n">
        <v>46201.91247998842</v>
      </c>
      <c r="O8" s="33" t="n"/>
      <c r="P8" s="17">
        <f>IF(M8="Pagato","",IF(N8="","",N8-TODAY()))</f>
        <v/>
      </c>
      <c r="Q8" s="8" t="n"/>
      <c r="R8" s="12">
        <f>IF(AND(H8&gt;0,K8=H8+J8),"OK","Verifica")</f>
        <v/>
      </c>
    </row>
    <row r="9" ht="18" customHeight="1">
      <c r="A9" s="12" t="n">
        <v>5</v>
      </c>
      <c r="B9" s="33" t="n">
        <v>46154.91247998842</v>
      </c>
      <c r="C9" s="8" t="inlineStr">
        <is>
          <t>Fattura attiva</t>
        </is>
      </c>
      <c r="D9" s="8" t="inlineStr">
        <is>
          <t>Studio Commerciale Ferri</t>
        </is>
      </c>
      <c r="E9" s="8" t="inlineStr">
        <is>
          <t>Bologna</t>
        </is>
      </c>
      <c r="F9" s="8" t="inlineStr">
        <is>
          <t>04567890123</t>
        </is>
      </c>
      <c r="G9" s="8" t="inlineStr">
        <is>
          <t>Servizi di contabilità mensile</t>
        </is>
      </c>
      <c r="H9" s="34" t="n">
        <v>500</v>
      </c>
      <c r="I9" s="15" t="inlineStr">
        <is>
          <t>22%</t>
        </is>
      </c>
      <c r="J9" s="35">
        <f>IF(OU(L9="Forfettario",I9="Fuori campo",I9="Esente",I9="Non imponibile"),0,IF(I9="22%",H9*0.22,IF(I9="10%",H9*0.10,IF(I9="4%",H9*0.04,0))))</f>
        <v/>
      </c>
      <c r="K9" s="35">
        <f>H9+J9</f>
        <v/>
      </c>
      <c r="L9" s="8" t="inlineStr">
        <is>
          <t>Ordinario</t>
        </is>
      </c>
      <c r="M9" s="8" t="inlineStr">
        <is>
          <t>Pagato</t>
        </is>
      </c>
      <c r="N9" s="33" t="n">
        <v>46164.91247998842</v>
      </c>
      <c r="O9" s="33" t="n">
        <v>46162.91247998842</v>
      </c>
      <c r="P9" s="17">
        <f>IF(M9="Pagato","",IF(N9="","",N9-TODAY()))</f>
        <v/>
      </c>
      <c r="Q9" s="8" t="n"/>
      <c r="R9" s="12">
        <f>IF(AND(H9&gt;0,K9=H9+J9),"OK","Verifica")</f>
        <v/>
      </c>
    </row>
    <row r="10" ht="18" customHeight="1">
      <c r="A10" s="18" t="n">
        <v>6</v>
      </c>
      <c r="B10" s="33" t="n">
        <v>46159.91247998842</v>
      </c>
      <c r="C10" s="8" t="inlineStr">
        <is>
          <t>Fattura passiva</t>
        </is>
      </c>
      <c r="D10" s="8" t="inlineStr">
        <is>
          <t>Alessandro Esposito</t>
        </is>
      </c>
      <c r="E10" s="8" t="inlineStr">
        <is>
          <t>Napoli</t>
        </is>
      </c>
      <c r="F10" s="8" t="inlineStr">
        <is>
          <t>SPSLSN75C10F839P</t>
        </is>
      </c>
      <c r="G10" s="8" t="inlineStr">
        <is>
          <t>Acquisto attrezzatura ufficio</t>
        </is>
      </c>
      <c r="H10" s="34" t="n">
        <v>1200</v>
      </c>
      <c r="I10" s="15" t="inlineStr">
        <is>
          <t>10%</t>
        </is>
      </c>
      <c r="J10" s="35">
        <f>IF(OU(L10="Forfettario",I10="Fuori campo",I10="Esente",I10="Non imponibile"),0,IF(I10="22%",H10*0.22,IF(I10="10%",H10*0.10,IF(I10="4%",H10*0.04,0))))</f>
        <v/>
      </c>
      <c r="K10" s="35">
        <f>H10+J10</f>
        <v/>
      </c>
      <c r="L10" s="8" t="inlineStr">
        <is>
          <t>Ordinario</t>
        </is>
      </c>
      <c r="M10" s="8" t="inlineStr">
        <is>
          <t>Pagato</t>
        </is>
      </c>
      <c r="N10" s="33" t="n">
        <v>46169.91247998842</v>
      </c>
      <c r="O10" s="33" t="n">
        <v>46168.91247998842</v>
      </c>
      <c r="P10" s="17">
        <f>IF(M10="Pagato","",IF(N10="","",N10-TODAY()))</f>
        <v/>
      </c>
      <c r="Q10" s="8" t="n"/>
      <c r="R10" s="12">
        <f>IF(AND(H10&gt;0,K10=H10+J10),"OK","Verifica")</f>
        <v/>
      </c>
    </row>
    <row r="11" ht="18" customHeight="1">
      <c r="A11" s="12" t="n">
        <v>7</v>
      </c>
      <c r="B11" s="33" t="n">
        <v>46167.91247998842</v>
      </c>
      <c r="C11" s="8" t="inlineStr">
        <is>
          <t>Fattura attiva</t>
        </is>
      </c>
      <c r="D11" s="8" t="inlineStr">
        <is>
          <t>Alfa Servizi S.n.c.</t>
        </is>
      </c>
      <c r="E11" s="8" t="inlineStr">
        <is>
          <t>Firenze</t>
        </is>
      </c>
      <c r="F11" s="8" t="inlineStr">
        <is>
          <t>05678901234</t>
        </is>
      </c>
      <c r="G11" s="8" t="inlineStr">
        <is>
          <t>Formazione e aggiornamento professionale</t>
        </is>
      </c>
      <c r="H11" s="34" t="n">
        <v>900</v>
      </c>
      <c r="I11" s="15" t="inlineStr">
        <is>
          <t>22%</t>
        </is>
      </c>
      <c r="J11" s="35">
        <f>IF(OU(L11="Forfettario",I11="Fuori campo",I11="Esente",I11="Non imponibile"),0,IF(I11="22%",H11*0.22,IF(I11="10%",H11*0.10,IF(I11="4%",H11*0.04,0))))</f>
        <v/>
      </c>
      <c r="K11" s="35">
        <f>H11+J11</f>
        <v/>
      </c>
      <c r="L11" s="8" t="inlineStr">
        <is>
          <t>Ordinario</t>
        </is>
      </c>
      <c r="M11" s="8" t="inlineStr">
        <is>
          <t>Da pagare</t>
        </is>
      </c>
      <c r="N11" s="33" t="n">
        <v>46177.91247998842</v>
      </c>
      <c r="O11" s="33" t="n"/>
      <c r="P11" s="17">
        <f>IF(M11="Pagato","",IF(N11="","",N11-TODAY()))</f>
        <v/>
      </c>
      <c r="Q11" s="8" t="n"/>
      <c r="R11" s="12">
        <f>IF(AND(H11&gt;0,K11=H11+J11),"OK","Verifica")</f>
        <v/>
      </c>
    </row>
    <row r="12" ht="18" customHeight="1">
      <c r="A12" s="18" t="n">
        <v>8</v>
      </c>
      <c r="B12" s="33" t="n">
        <v>46172.91247998842</v>
      </c>
      <c r="C12" s="8" t="inlineStr">
        <is>
          <t>Nota di credito</t>
        </is>
      </c>
      <c r="D12" s="8" t="inlineStr">
        <is>
          <t>Dott.ssa Laura Conti</t>
        </is>
      </c>
      <c r="E12" s="8" t="inlineStr">
        <is>
          <t>Genova</t>
        </is>
      </c>
      <c r="F12" s="8" t="inlineStr">
        <is>
          <t>CNTLRA82D50D969L</t>
        </is>
      </c>
      <c r="G12" s="8" t="inlineStr">
        <is>
          <t>Storno parziale fattura precedente</t>
        </is>
      </c>
      <c r="H12" s="34" t="n">
        <v>200</v>
      </c>
      <c r="I12" s="15" t="inlineStr">
        <is>
          <t>22%</t>
        </is>
      </c>
      <c r="J12" s="35">
        <f>IF(OU(L12="Forfettario",I12="Fuori campo",I12="Esente",I12="Non imponibile"),0,IF(I12="22%",H12*0.22,IF(I12="10%",H12*0.10,IF(I12="4%",H12*0.04,0))))</f>
        <v/>
      </c>
      <c r="K12" s="35">
        <f>H12+J12</f>
        <v/>
      </c>
      <c r="L12" s="8" t="inlineStr">
        <is>
          <t>Ordinario</t>
        </is>
      </c>
      <c r="M12" s="8" t="inlineStr">
        <is>
          <t>Da pagare</t>
        </is>
      </c>
      <c r="N12" s="33" t="n">
        <v>46202.91247998842</v>
      </c>
      <c r="O12" s="33" t="n"/>
      <c r="P12" s="17">
        <f>IF(M12="Pagato","",IF(N12="","",N12-TODAY()))</f>
        <v/>
      </c>
      <c r="Q12" s="8" t="n"/>
      <c r="R12" s="12">
        <f>IF(AND(H12&gt;0,K12=H12+J12),"OK","Verifica")</f>
        <v/>
      </c>
    </row>
    <row r="13" ht="18" customHeight="1">
      <c r="A13" s="12" t="n">
        <v>9</v>
      </c>
      <c r="B13" s="33" t="n">
        <v>46144.91247998842</v>
      </c>
      <c r="C13" s="8" t="inlineStr">
        <is>
          <t>Fattura passiva</t>
        </is>
      </c>
      <c r="D13" s="8" t="inlineStr">
        <is>
          <t>Alfa Servizi S.n.c.</t>
        </is>
      </c>
      <c r="E13" s="8" t="inlineStr">
        <is>
          <t>Verona</t>
        </is>
      </c>
      <c r="F13" s="8" t="inlineStr">
        <is>
          <t>06789012345</t>
        </is>
      </c>
      <c r="G13" s="8" t="inlineStr">
        <is>
          <t>Servizi pulizia uffici — gennaio</t>
        </is>
      </c>
      <c r="H13" s="34" t="n">
        <v>450</v>
      </c>
      <c r="I13" s="15" t="inlineStr">
        <is>
          <t>22%</t>
        </is>
      </c>
      <c r="J13" s="35">
        <f>IF(OU(L13="Forfettario",I13="Fuori campo",I13="Esente",I13="Non imponibile"),0,IF(I13="22%",H13*0.22,IF(I13="10%",H13*0.10,IF(I13="4%",H13*0.04,0))))</f>
        <v/>
      </c>
      <c r="K13" s="35">
        <f>H13+J13</f>
        <v/>
      </c>
      <c r="L13" s="8" t="inlineStr">
        <is>
          <t>Ordinario</t>
        </is>
      </c>
      <c r="M13" s="8" t="inlineStr">
        <is>
          <t>Scaduto</t>
        </is>
      </c>
      <c r="N13" s="33" t="n">
        <v>46164.91247998842</v>
      </c>
      <c r="O13" s="33" t="n"/>
      <c r="P13" s="17">
        <f>IF(M13="Pagato","",IF(N13="","",N13-TODAY()))</f>
        <v/>
      </c>
      <c r="Q13" s="8" t="n"/>
      <c r="R13" s="12">
        <f>IF(AND(H13&gt;0,K13=H13+J13),"OK","Verifica")</f>
        <v/>
      </c>
    </row>
    <row r="14" ht="18" customHeight="1">
      <c r="A14" s="18" t="n">
        <v>10</v>
      </c>
      <c r="B14" s="33" t="n">
        <v>46173.91247998842</v>
      </c>
      <c r="C14" s="8" t="inlineStr">
        <is>
          <t>Fattura attiva</t>
        </is>
      </c>
      <c r="D14" s="8" t="inlineStr">
        <is>
          <t>Marco Rossi</t>
        </is>
      </c>
      <c r="E14" s="8" t="inlineStr">
        <is>
          <t>Milano</t>
        </is>
      </c>
      <c r="F14" s="8" t="inlineStr">
        <is>
          <t>RSSMRC80A01H501Z</t>
        </is>
      </c>
      <c r="G14" s="8" t="inlineStr">
        <is>
          <t>Sviluppo sito web e-commerce</t>
        </is>
      </c>
      <c r="H14" s="34" t="n">
        <v>3500</v>
      </c>
      <c r="I14" s="15" t="inlineStr">
        <is>
          <t>22%</t>
        </is>
      </c>
      <c r="J14" s="35">
        <f>IF(OU(L14="Forfettario",I14="Fuori campo",I14="Esente",I14="Non imponibile"),0,IF(I14="22%",H14*0.22,IF(I14="10%",H14*0.10,IF(I14="4%",H14*0.04,0))))</f>
        <v/>
      </c>
      <c r="K14" s="35">
        <f>H14+J14</f>
        <v/>
      </c>
      <c r="L14" s="8" t="inlineStr">
        <is>
          <t>Ordinario</t>
        </is>
      </c>
      <c r="M14" s="8" t="inlineStr">
        <is>
          <t>Da pagare</t>
        </is>
      </c>
      <c r="N14" s="33" t="n">
        <v>46204.91247998842</v>
      </c>
      <c r="O14" s="33" t="n"/>
      <c r="P14" s="17">
        <f>IF(M14="Pagato","",IF(N14="","",N14-TODAY()))</f>
        <v/>
      </c>
      <c r="Q14" s="8" t="n"/>
      <c r="R14" s="12">
        <f>IF(AND(H14&gt;0,K14=H14+J14),"OK","Verifica")</f>
        <v/>
      </c>
    </row>
    <row r="15" ht="18" customHeight="1">
      <c r="A15" s="12" t="n">
        <v>11</v>
      </c>
      <c r="B15" s="33" t="n">
        <v>46165.91247998842</v>
      </c>
      <c r="C15" s="8" t="inlineStr">
        <is>
          <t>Fattura passiva</t>
        </is>
      </c>
      <c r="D15" s="8" t="inlineStr">
        <is>
          <t>TecnoUfficio Torino</t>
        </is>
      </c>
      <c r="E15" s="8" t="inlineStr">
        <is>
          <t>Torino</t>
        </is>
      </c>
      <c r="F15" s="8" t="inlineStr">
        <is>
          <t>03456789012</t>
        </is>
      </c>
      <c r="G15" s="8" t="inlineStr">
        <is>
          <t>Abbonamento software gestionale</t>
        </is>
      </c>
      <c r="H15" s="34" t="n">
        <v>600</v>
      </c>
      <c r="I15" s="15" t="inlineStr">
        <is>
          <t>4%</t>
        </is>
      </c>
      <c r="J15" s="35">
        <f>IF(OU(L15="Forfettario",I15="Fuori campo",I15="Esente",I15="Non imponibile"),0,IF(I15="22%",H15*0.22,IF(I15="10%",H15*0.10,IF(I15="4%",H15*0.04,0))))</f>
        <v/>
      </c>
      <c r="K15" s="35">
        <f>H15+J15</f>
        <v/>
      </c>
      <c r="L15" s="8" t="inlineStr">
        <is>
          <t>Ordinario</t>
        </is>
      </c>
      <c r="M15" s="8" t="inlineStr">
        <is>
          <t>Pagato</t>
        </is>
      </c>
      <c r="N15" s="33" t="n">
        <v>46173.91247998842</v>
      </c>
      <c r="O15" s="33" t="n">
        <v>46172.91247998842</v>
      </c>
      <c r="P15" s="17">
        <f>IF(M15="Pagato","",IF(N15="","",N15-TODAY()))</f>
        <v/>
      </c>
      <c r="Q15" s="8" t="n"/>
      <c r="R15" s="12">
        <f>IF(AND(H15&gt;0,K15=H15+J15),"OK","Verifica")</f>
        <v/>
      </c>
    </row>
    <row r="16" ht="18" customHeight="1">
      <c r="A16" s="18" t="n">
        <v>12</v>
      </c>
      <c r="B16" s="33" t="n">
        <v>46170.91247998842</v>
      </c>
      <c r="C16" s="8" t="inlineStr">
        <is>
          <t>Fattura attiva</t>
        </is>
      </c>
      <c r="D16" s="8" t="inlineStr">
        <is>
          <t>Studio Commerciale Ferri</t>
        </is>
      </c>
      <c r="E16" s="8" t="inlineStr">
        <is>
          <t>Bologna</t>
        </is>
      </c>
      <c r="F16" s="8" t="inlineStr">
        <is>
          <t>04567890123</t>
        </is>
      </c>
      <c r="G16" s="8" t="inlineStr">
        <is>
          <t>Assistenza fiscale e consulenza IVA</t>
        </is>
      </c>
      <c r="H16" s="34" t="n">
        <v>750</v>
      </c>
      <c r="I16" s="15" t="inlineStr">
        <is>
          <t>22%</t>
        </is>
      </c>
      <c r="J16" s="35">
        <f>IF(OU(L16="Forfettario",I16="Fuori campo",I16="Esente",I16="Non imponibile"),0,IF(I16="22%",H16*0.22,IF(I16="10%",H16*0.10,IF(I16="4%",H16*0.04,0))))</f>
        <v/>
      </c>
      <c r="K16" s="35">
        <f>H16+J16</f>
        <v/>
      </c>
      <c r="L16" s="8" t="inlineStr">
        <is>
          <t>Ordinario</t>
        </is>
      </c>
      <c r="M16" s="8" t="inlineStr">
        <is>
          <t>Da pagare</t>
        </is>
      </c>
      <c r="N16" s="33" t="n">
        <v>46180.91247998842</v>
      </c>
      <c r="O16" s="33" t="n"/>
      <c r="P16" s="17">
        <f>IF(M16="Pagato","",IF(N16="","",N16-TODAY()))</f>
        <v/>
      </c>
      <c r="Q16" s="8" t="n"/>
      <c r="R16" s="12">
        <f>IF(AND(H16&gt;0,K16=H16+J16),"OK","Verifica")</f>
        <v/>
      </c>
    </row>
  </sheetData>
  <mergeCells count="2">
    <mergeCell ref="A1:R1"/>
    <mergeCell ref="A2:R2"/>
  </mergeCells>
  <conditionalFormatting sqref="P5:P1000">
    <cfRule type="cellIs" priority="1" operator="between" dxfId="0">
      <formula>0</formula>
      <formula>7</formula>
    </cfRule>
    <cfRule type="cellIs" priority="2" operator="lessThan" dxfId="0">
      <formula>0</formula>
    </cfRule>
  </conditionalFormatting>
  <conditionalFormatting sqref="M5:M1000">
    <cfRule type="expression" priority="3" dxfId="1">
      <formula>$M5="Pagato"</formula>
    </cfRule>
    <cfRule type="expression" priority="4" dxfId="0">
      <formula>$M5="Scaduto"</formula>
    </cfRule>
  </conditionalFormatting>
  <conditionalFormatting sqref="R5:R1000">
    <cfRule type="expression" priority="5" dxfId="2">
      <formula>$R5="Verifica"</formula>
    </cfRule>
  </conditionalFormatting>
  <dataValidations count="5">
    <dataValidation sqref="C5:C1000" showErrorMessage="1" showInputMessage="1" allowBlank="1" type="list">
      <formula1>"Fattura attiva,Fattura passiva,Nota di credito,Acconto,Corrispettivo"</formula1>
    </dataValidation>
    <dataValidation sqref="I5:I1000" showErrorMessage="1" showInputMessage="1" allowBlank="1" type="list">
      <formula1>"4%,10%,22%,Esente,Non imponibile,Fuori campo"</formula1>
    </dataValidation>
    <dataValidation sqref="L5:L1000" showErrorMessage="1" showInputMessage="1" allowBlank="1" type="list">
      <formula1>"Ordinario,Forfettario"</formula1>
    </dataValidation>
    <dataValidation sqref="M5:M1000" showErrorMessage="1" showInputMessage="1" allowBlank="1" type="list">
      <formula1>"Da pagare,Pagato,Scaduto,Parziale"</formula1>
    </dataValidation>
    <dataValidation sqref="H5:H1000" showErrorMessage="1" showInputMessage="1" allowBlank="1" type="decimal" operator="greaterThanOrEqual">
      <formula1>0</formula1>
    </dataValidation>
  </dataValidations>
  <pageMargins left="0.4" right="0.4" top="0.6" bottom="0.6" header="0.5" footer="0.5"/>
  <pageSetup orientation="landscape" paperSize="9" fitToWidth="1"/>
  <headerFooter>
    <oddHeader>&amp;CREGISTRO FATTURE — CALCOLO IVA</oddHeader>
    <oddFooter>&amp;LData: 01/06/2026&amp;C&amp;F&amp;RPagina &amp;P di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4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4" customWidth="1" min="5" max="5"/>
    <col width="28" customWidth="1" min="6" max="6"/>
    <col width="20" customWidth="1" min="7" max="7"/>
    <col width="20" customWidth="1" min="8" max="8"/>
  </cols>
  <sheetData>
    <row r="1" ht="40" customHeight="1">
      <c r="A1" s="1" t="inlineStr">
        <is>
          <t>DASHBOARD — LIQUIDAZIONE IVA</t>
        </is>
      </c>
    </row>
    <row r="2" ht="20" customHeight="1">
      <c r="A2" s="2" t="inlineStr">
        <is>
          <t>Sintesi automatica da foglio Inserimento — 01/06/2026</t>
        </is>
      </c>
    </row>
    <row r="3" ht="14" customHeight="1"/>
    <row r="4" ht="22" customHeight="1">
      <c r="A4" s="19" t="inlineStr">
        <is>
          <t>INDICATORI SINTETICI</t>
        </is>
      </c>
      <c r="B4" s="20" t="n"/>
      <c r="C4" s="20" t="n"/>
      <c r="D4" s="21" t="n"/>
    </row>
    <row r="5" ht="22" customHeight="1">
      <c r="A5" s="4" t="inlineStr">
        <is>
          <t>Totale imponibile fatturato</t>
        </is>
      </c>
      <c r="B5" s="36">
        <f>SUM(Inserimento!H5:H1000)</f>
        <v/>
      </c>
      <c r="C5" s="20" t="n"/>
      <c r="D5" s="21" t="n"/>
    </row>
    <row r="6" ht="22" customHeight="1">
      <c r="A6" s="6" t="inlineStr">
        <is>
          <t>IVA a debito (fatture attive)</t>
        </is>
      </c>
      <c r="B6" s="36">
        <f>SUMIF(Inserimento!C5:C1000,"Fattura attiva",Inserimento!J5:J1000)</f>
        <v/>
      </c>
      <c r="C6" s="20" t="n"/>
      <c r="D6" s="21" t="n"/>
    </row>
    <row r="7" ht="22" customHeight="1">
      <c r="A7" s="4" t="inlineStr">
        <is>
          <t>IVA a credito (fatture passive)</t>
        </is>
      </c>
      <c r="B7" s="36">
        <f>SUMIF(Inserimento!C5:C1000,"Fattura passiva",Inserimento!J5:J1000)</f>
        <v/>
      </c>
      <c r="C7" s="20" t="n"/>
      <c r="D7" s="21" t="n"/>
    </row>
    <row r="8" ht="22" customHeight="1">
      <c r="A8" s="6" t="inlineStr">
        <is>
          <t>Note di credito IVA</t>
        </is>
      </c>
      <c r="B8" s="36">
        <f>SUMIF(Inserimento!C5:C1000,"Nota di credito",Inserimento!J5:J1000)</f>
        <v/>
      </c>
      <c r="C8" s="20" t="n"/>
      <c r="D8" s="21" t="n"/>
    </row>
    <row r="9" ht="22" customHeight="1">
      <c r="A9" s="4" t="inlineStr">
        <is>
          <t>Saldo IVA (debito – credito)</t>
        </is>
      </c>
      <c r="B9" s="36">
        <f>B6-B7</f>
        <v/>
      </c>
      <c r="C9" s="20" t="n"/>
      <c r="D9" s="21" t="n"/>
    </row>
    <row r="10" ht="22" customHeight="1">
      <c r="A10" s="6" t="inlineStr">
        <is>
          <t>Numero documenti registrati</t>
        </is>
      </c>
      <c r="B10" s="23">
        <f>COUNTA(Inserimento!A5:A1000)</f>
        <v/>
      </c>
      <c r="C10" s="20" t="n"/>
      <c r="D10" s="21" t="n"/>
    </row>
    <row r="11" ht="22" customHeight="1">
      <c r="A11" s="4" t="inlineStr">
        <is>
          <t>Scadenze entro 7 giorni</t>
        </is>
      </c>
      <c r="B11" s="23">
        <f>COUNTIF(Inserimento!P5:P1000,"&lt;=7")-COUNTIF(Inserimento!P5:P1000,"&lt;0")</f>
        <v/>
      </c>
      <c r="C11" s="20" t="n"/>
      <c r="D11" s="21" t="n"/>
    </row>
    <row r="12" ht="22" customHeight="1">
      <c r="A12" s="6" t="inlineStr">
        <is>
          <t>Documenti con errore</t>
        </is>
      </c>
      <c r="B12" s="23">
        <f>COUNTIF(Inserimento!R5:R1000,"Verifica")</f>
        <v/>
      </c>
      <c r="C12" s="20" t="n"/>
      <c r="D12" s="21" t="n"/>
    </row>
    <row r="13"/>
    <row r="14" ht="10" customHeight="1"/>
    <row r="15" ht="22" customHeight="1">
      <c r="A15" s="19" t="inlineStr">
        <is>
          <t>RIEPILOGO PER ALIQUOTA IVA</t>
        </is>
      </c>
      <c r="B15" s="20" t="n"/>
      <c r="C15" s="20" t="n"/>
      <c r="D15" s="21" t="n"/>
    </row>
    <row r="16" ht="22" customHeight="1">
      <c r="A16" s="3" t="inlineStr">
        <is>
          <t>Aliquota</t>
        </is>
      </c>
      <c r="B16" s="3" t="inlineStr">
        <is>
          <t>Imponibile</t>
        </is>
      </c>
      <c r="C16" s="3" t="inlineStr">
        <is>
          <t>IVA calcolata</t>
        </is>
      </c>
      <c r="D16" s="3" t="inlineStr">
        <is>
          <t>Totale</t>
        </is>
      </c>
    </row>
    <row r="17" ht="20" customHeight="1">
      <c r="A17" s="5" t="inlineStr">
        <is>
          <t>4%</t>
        </is>
      </c>
      <c r="B17" s="35">
        <f>SUMIF(Inserimento!I5:I1000,"4%",Inserimento!H5:H1000)</f>
        <v/>
      </c>
      <c r="C17" s="35">
        <f>SUMIF(Inserimento!I5:I1000,"4%",Inserimento!J5:J1000)</f>
        <v/>
      </c>
      <c r="D17" s="35">
        <f>B17+C17</f>
        <v/>
      </c>
    </row>
    <row r="18" ht="20" customHeight="1">
      <c r="A18" s="7" t="inlineStr">
        <is>
          <t>10%</t>
        </is>
      </c>
      <c r="B18" s="37">
        <f>SUMIF(Inserimento!I5:I1000,"10%",Inserimento!H5:H1000)</f>
        <v/>
      </c>
      <c r="C18" s="37">
        <f>SUMIF(Inserimento!I5:I1000,"10%",Inserimento!J5:J1000)</f>
        <v/>
      </c>
      <c r="D18" s="37">
        <f>B18+C18</f>
        <v/>
      </c>
    </row>
    <row r="19" ht="20" customHeight="1">
      <c r="A19" s="5" t="inlineStr">
        <is>
          <t>22%</t>
        </is>
      </c>
      <c r="B19" s="35">
        <f>SUMIF(Inserimento!I5:I1000,"22%",Inserimento!H5:H1000)</f>
        <v/>
      </c>
      <c r="C19" s="35">
        <f>SUMIF(Inserimento!I5:I1000,"22%",Inserimento!J5:J1000)</f>
        <v/>
      </c>
      <c r="D19" s="35">
        <f>B19+C19</f>
        <v/>
      </c>
    </row>
    <row r="20" ht="20" customHeight="1">
      <c r="A20" s="7" t="inlineStr">
        <is>
          <t>Esente/Non imp./Fuori campo</t>
        </is>
      </c>
      <c r="B20" s="37">
        <f>SUMIF(Inserimento!I5:I1000,"Esente",Inserimento!H5:H1000)+SUMIF(Inserimento!I5:I1000,"Non imponibile",Inserimento!H5:H1000)+SUMIF(Inserimento!I5:I1000,"Fuori campo",Inserimento!H5:H1000)</f>
        <v/>
      </c>
      <c r="C20" s="37">
        <f>0</f>
        <v/>
      </c>
      <c r="D20" s="37">
        <f>B20+C20</f>
        <v/>
      </c>
    </row>
    <row r="21" ht="20" customHeight="1">
      <c r="A21" s="25" t="inlineStr">
        <is>
          <t>TOTALE</t>
        </is>
      </c>
      <c r="B21" s="38">
        <f>SUM(B17:B20)</f>
        <v/>
      </c>
      <c r="C21" s="38">
        <f>SUM(C17:C20)</f>
        <v/>
      </c>
      <c r="D21" s="38">
        <f>SUM(D17:D20)</f>
        <v/>
      </c>
    </row>
    <row r="22" ht="10" customHeight="1"/>
    <row r="23" ht="22" customHeight="1">
      <c r="A23" s="19" t="inlineStr">
        <is>
          <t>RIEPILOGO PER TIPO DOCUMENTO</t>
        </is>
      </c>
      <c r="B23" s="20" t="n"/>
      <c r="C23" s="20" t="n"/>
      <c r="D23" s="21" t="n"/>
    </row>
    <row r="24" ht="22" customHeight="1">
      <c r="A24" s="3" t="inlineStr">
        <is>
          <t>Tipo documento</t>
        </is>
      </c>
      <c r="B24" s="3" t="inlineStr">
        <is>
          <t>N. documenti</t>
        </is>
      </c>
      <c r="C24" s="3" t="inlineStr">
        <is>
          <t>Imponibile</t>
        </is>
      </c>
      <c r="D24" s="3" t="inlineStr">
        <is>
          <t>IVA totale</t>
        </is>
      </c>
    </row>
    <row r="25" ht="20" customHeight="1">
      <c r="A25" s="5" t="inlineStr">
        <is>
          <t>Fattura attiva</t>
        </is>
      </c>
      <c r="B25" s="17">
        <f>COUNTIF(Inserimento!C5:C1000,"Fattura attiva")</f>
        <v/>
      </c>
      <c r="C25" s="35">
        <f>SUMIF(Inserimento!C5:C1000,"Fattura attiva",Inserimento!H5:H1000)</f>
        <v/>
      </c>
      <c r="D25" s="35">
        <f>SUMIF(Inserimento!C5:C1000,"Fattura attiva",Inserimento!J5:J1000)</f>
        <v/>
      </c>
    </row>
    <row r="26" ht="20" customHeight="1">
      <c r="A26" s="7" t="inlineStr">
        <is>
          <t>Fattura passiva</t>
        </is>
      </c>
      <c r="B26" s="27">
        <f>COUNTIF(Inserimento!C5:C1000,"Fattura passiva")</f>
        <v/>
      </c>
      <c r="C26" s="37">
        <f>SUMIF(Inserimento!C5:C1000,"Fattura passiva",Inserimento!H5:H1000)</f>
        <v/>
      </c>
      <c r="D26" s="37">
        <f>SUMIF(Inserimento!C5:C1000,"Fattura passiva",Inserimento!J5:J1000)</f>
        <v/>
      </c>
    </row>
    <row r="27" ht="20" customHeight="1">
      <c r="A27" s="5" t="inlineStr">
        <is>
          <t>Nota di credito</t>
        </is>
      </c>
      <c r="B27" s="17">
        <f>COUNTIF(Inserimento!C5:C1000,"Nota di credito")</f>
        <v/>
      </c>
      <c r="C27" s="35">
        <f>SUMIF(Inserimento!C5:C1000,"Nota di credito",Inserimento!H5:H1000)</f>
        <v/>
      </c>
      <c r="D27" s="35">
        <f>SUMIF(Inserimento!C5:C1000,"Nota di credito",Inserimento!J5:J1000)</f>
        <v/>
      </c>
    </row>
    <row r="28" ht="20" customHeight="1">
      <c r="A28" s="7" t="inlineStr">
        <is>
          <t>Acconto</t>
        </is>
      </c>
      <c r="B28" s="27">
        <f>COUNTIF(Inserimento!C5:C1000,"Acconto")</f>
        <v/>
      </c>
      <c r="C28" s="37">
        <f>SUMIF(Inserimento!C5:C1000,"Acconto",Inserimento!H5:H1000)</f>
        <v/>
      </c>
      <c r="D28" s="37">
        <f>SUMIF(Inserimento!C5:C1000,"Acconto",Inserimento!J5:J1000)</f>
        <v/>
      </c>
    </row>
    <row r="29" ht="20" customHeight="1">
      <c r="A29" s="5" t="inlineStr">
        <is>
          <t>Corrispettivo</t>
        </is>
      </c>
      <c r="B29" s="17">
        <f>COUNTIF(Inserimento!C5:C1000,"Corrispettivo")</f>
        <v/>
      </c>
      <c r="C29" s="35">
        <f>SUMIF(Inserimento!C5:C1000,"Corrispettivo",Inserimento!H5:H1000)</f>
        <v/>
      </c>
      <c r="D29" s="35">
        <f>SUMIF(Inserimento!C5:C1000,"Corrispettivo",Inserimento!J5:J1000)</f>
        <v/>
      </c>
    </row>
    <row r="30"/>
    <row r="31" ht="10" customHeight="1"/>
    <row r="32" ht="22" customHeight="1">
      <c r="A32" s="19" t="inlineStr">
        <is>
          <t>ALERT E SEGNALAZIONI</t>
        </is>
      </c>
      <c r="B32" s="20" t="n"/>
      <c r="C32" s="20" t="n"/>
      <c r="D32" s="21" t="n"/>
    </row>
    <row r="33">
      <c r="A33" s="3" t="inlineStr">
        <is>
          <t>Tipo alert</t>
        </is>
      </c>
      <c r="B33" s="3" t="inlineStr">
        <is>
          <t>Conteggio</t>
        </is>
      </c>
      <c r="C33" s="3" t="inlineStr">
        <is>
          <t>Stato</t>
        </is>
      </c>
      <c r="D33" s="3" t="inlineStr"/>
    </row>
    <row r="34" ht="20" customHeight="1">
      <c r="A34" s="6" t="inlineStr">
        <is>
          <t>Scadenze entro 7 giorni</t>
        </is>
      </c>
      <c r="B34" s="28">
        <f>COUNTIF(Inserimento!P5:P1000,"&lt;=7")-COUNTIF(Inserimento!P5:P1000,"&lt;0")</f>
        <v/>
      </c>
      <c r="C34" s="11">
        <f>IF(B34&gt;0,"⚠ Attenzione","✓ OK")</f>
        <v/>
      </c>
    </row>
    <row r="35" ht="20" customHeight="1">
      <c r="A35" s="4" t="inlineStr">
        <is>
          <t>Pagamenti scaduti</t>
        </is>
      </c>
      <c r="B35" s="28">
        <f>COUNTIF(Inserimento!M5:M1000,"Scaduto")</f>
        <v/>
      </c>
      <c r="C35" s="29">
        <f>IF(B35&gt;0,"⚠ Attenzione","✓ OK")</f>
        <v/>
      </c>
    </row>
    <row r="36" ht="20" customHeight="1">
      <c r="A36" s="6" t="inlineStr">
        <is>
          <t>Documenti con errore di calcolo</t>
        </is>
      </c>
      <c r="B36" s="28">
        <f>COUNTIF(Inserimento!R5:R1000,"Verifica")</f>
        <v/>
      </c>
      <c r="C36" s="11">
        <f>IF(B36&gt;0,"⚠ Attenzione","✓ OK")</f>
        <v/>
      </c>
    </row>
    <row r="37" ht="20" customHeight="1">
      <c r="A37" s="4" t="inlineStr">
        <is>
          <t>Fatture senza data scadenza</t>
        </is>
      </c>
      <c r="B37" s="28">
        <f>COUNTIF(Inserimento!C5:C1000,"Fattura attiva")+COUNTIF(Inserimento!C5:C1000,"Fattura passiva")-COUNTA(Inserimento!N5:N1000)</f>
        <v/>
      </c>
      <c r="C37" s="29">
        <f>IF(B37&gt;0,"⚠ Attenzione","✓ OK")</f>
        <v/>
      </c>
    </row>
    <row r="38"/>
    <row r="39" ht="10" customHeight="1"/>
    <row r="40" ht="22" customHeight="1">
      <c r="A40" s="19" t="inlineStr">
        <is>
          <t>STATO LIQUIDAZIONE IVA</t>
        </is>
      </c>
      <c r="B40" s="20" t="n"/>
      <c r="C40" s="20" t="n"/>
      <c r="D40" s="21" t="n"/>
    </row>
    <row r="41" ht="30" customHeight="1">
      <c r="A41" s="30" t="inlineStr">
        <is>
          <t>SALDO IVA (Debito – Credito)</t>
        </is>
      </c>
      <c r="B41" s="39">
        <f>B6-B7</f>
        <v/>
      </c>
      <c r="C41" s="20" t="n"/>
      <c r="D41" s="21" t="n"/>
    </row>
    <row r="42">
      <c r="A42" s="6" t="inlineStr">
        <is>
          <t>Esito liquidazione</t>
        </is>
      </c>
      <c r="B42" s="32">
        <f>IF(B41&gt;0,"IVA A DEBITO — versamento dovuto",IF(B41&lt;0,"IVA A CREDITO — possibile rimborso/compensazione","SALDO ZERO"))</f>
        <v/>
      </c>
      <c r="C42" s="20" t="n"/>
      <c r="D42" s="21" t="n"/>
    </row>
  </sheetData>
  <mergeCells count="21">
    <mergeCell ref="A1:H1"/>
    <mergeCell ref="A2:H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A15:D15"/>
    <mergeCell ref="A23:D23"/>
    <mergeCell ref="A32:D32"/>
    <mergeCell ref="D34"/>
    <mergeCell ref="D35"/>
    <mergeCell ref="D36"/>
    <mergeCell ref="D37"/>
    <mergeCell ref="A40:D40"/>
    <mergeCell ref="B41:D41"/>
    <mergeCell ref="B42:D42"/>
  </mergeCells>
  <conditionalFormatting sqref="C34:C37">
    <cfRule type="expression" priority="1" dxfId="2">
      <formula>$B34&gt;0</formula>
    </cfRule>
  </conditionalFormatting>
  <conditionalFormatting sqref="B41:D41">
    <cfRule type="expression" priority="2" dxfId="0">
      <formula>$B$41&gt;0</formula>
    </cfRule>
    <cfRule type="expression" priority="3" dxfId="1">
      <formula>$B$41&lt;=0</formula>
    </cfRule>
  </conditionalFormatting>
  <pageMargins left="0.4" right="0.4" top="0.6" bottom="0.6" header="0.5" footer="0.5"/>
  <pageSetup orientation="landscape" paperSize="9" fitToWidth="1"/>
  <headerFooter>
    <oddHeader>&amp;CDASHBOARD — LIQUIDAZIONE IVA</oddHeader>
    <oddFooter>&amp;LData: 01/06/2026&amp;C&amp;F&amp;RPagina &amp;P di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2026-06-01T21:53:58Z</dcterms:created>
  <dcterms:modified xmlns:dcterms="http://purl.org/dc/terms/" xmlns:xsi="http://www.w3.org/2001/XMLSchema-instance" xsi:type="dcterms:W3CDTF">2026-06-01T21:53:58Z</dcterms:modified>
</cp:coreProperties>
</file>