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eriment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Parametri" sheetId="3" state="visible" r:id="rId3"/>
    <sheet xmlns:r="http://schemas.openxmlformats.org/officeDocument/2006/relationships" name="Istruzioni" sheetId="4" state="visible" r:id="rId4"/>
  </sheets>
  <definedNames>
    <definedName name="_xlnm._FilterDatabase" localSheetId="0" hidden="1">'Inserimento'!$A$4:$N$4</definedName>
    <definedName name="_xlnm.Print_Titles" localSheetId="0">'Inserimento'!1:4</definedName>
    <definedName name="_xlnm.Print_Area" localSheetId="0">'Inserimento'!$A$1:$N$104</definedName>
    <definedName name="_xlnm.Print_Titles" localSheetId="1">'Dashboard'!1:3</definedName>
    <definedName name="_xlnm.Print_Area" localSheetId="1">'Dashboard'!$A$1:$P$35</definedName>
    <definedName name="_xlnm.Print_Titles" localSheetId="2">'Parametri'!1:2</definedName>
    <definedName name="_xlnm.Print_Area" localSheetId="2">'Parametri'!$A$1:$K$20</definedName>
    <definedName name="_xlnm.Print_Titles" localSheetId="3">'Istruzioni'!1:3</definedName>
    <definedName name="_xlnm.Print_Area" localSheetId="3">'Istruzioni'!$A$1:$L$37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#,##0.00 &quot;€&quot;"/>
    <numFmt numFmtId="166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CCFBF1"/>
      <sz val="11"/>
    </font>
    <font>
      <name val="Calibri"/>
      <b val="1"/>
      <sz val="10"/>
    </font>
    <font>
      <name val="Calibri"/>
      <b val="1"/>
      <color rgb="00FFFFFF"/>
      <sz val="11"/>
    </font>
    <font>
      <name val="Calibri"/>
      <sz val="10"/>
    </font>
    <font>
      <name val="Calibri"/>
      <sz val="9"/>
    </font>
    <font>
      <name val="Calibri"/>
      <b val="1"/>
      <color rgb="000F766E"/>
      <sz val="14"/>
    </font>
    <font>
      <name val="Calibri"/>
      <color rgb="006B7280"/>
      <sz val="9"/>
    </font>
  </fonts>
  <fills count="8">
    <fill>
      <patternFill/>
    </fill>
    <fill>
      <patternFill patternType="gray125"/>
    </fill>
    <fill>
      <patternFill patternType="solid">
        <fgColor rgb="000A4D49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14B8A6"/>
      </patternFill>
    </fill>
    <fill>
      <patternFill patternType="solid">
        <fgColor rgb="000F766E"/>
      </patternFill>
    </fill>
    <fill>
      <patternFill patternType="solid">
        <fgColor rgb="00FFFFFF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 wrapText="1"/>
    </xf>
    <xf numFmtId="164" fontId="5" fillId="4" borderId="1" applyAlignment="1" applyProtection="1" pivotButton="0" quotePrefix="0" xfId="0">
      <alignment horizontal="center" vertical="center"/>
      <protection locked="0" hidden="0"/>
    </xf>
    <xf numFmtId="0" fontId="5" fillId="4" borderId="1" applyAlignment="1" applyProtection="1" pivotButton="0" quotePrefix="0" xfId="0">
      <alignment horizontal="center" vertical="center"/>
      <protection locked="0" hidden="0"/>
    </xf>
    <xf numFmtId="165" fontId="5" fillId="4" borderId="1" applyAlignment="1" applyProtection="1" pivotButton="0" quotePrefix="0" xfId="0">
      <alignment horizontal="right" vertical="center"/>
      <protection locked="0" hidden="0"/>
    </xf>
    <xf numFmtId="165" fontId="5" fillId="3" borderId="1" applyAlignment="1" pivotButton="0" quotePrefix="0" xfId="0">
      <alignment horizontal="right" vertical="center"/>
    </xf>
    <xf numFmtId="0" fontId="5" fillId="4" borderId="1" applyAlignment="1" applyProtection="1" pivotButton="0" quotePrefix="0" xfId="0">
      <alignment horizontal="left" vertical="center"/>
      <protection locked="0" hidden="0"/>
    </xf>
    <xf numFmtId="0" fontId="3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0" fillId="4" borderId="1" applyProtection="1" pivotButton="0" quotePrefix="0" xfId="0">
      <protection locked="0" hidden="0"/>
    </xf>
    <xf numFmtId="0" fontId="3" fillId="3" borderId="1" applyAlignment="1" pivotButton="0" quotePrefix="0" xfId="0">
      <alignment horizontal="right" vertical="center"/>
    </xf>
    <xf numFmtId="0" fontId="7" fillId="4" borderId="1" applyAlignment="1" pivotButton="0" quotePrefix="0" xfId="0">
      <alignment horizontal="center" vertical="center"/>
    </xf>
    <xf numFmtId="0" fontId="4" fillId="5" borderId="0" applyAlignment="1" pivotButton="0" quotePrefix="0" xfId="0">
      <alignment horizontal="center" vertical="center"/>
    </xf>
    <xf numFmtId="0" fontId="8" fillId="3" borderId="1" applyAlignment="1" pivotButton="0" quotePrefix="0" xfId="0">
      <alignment horizontal="left" vertical="center"/>
    </xf>
    <xf numFmtId="0" fontId="0" fillId="0" borderId="5" pivotButton="0" quotePrefix="0" xfId="0"/>
    <xf numFmtId="0" fontId="4" fillId="6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165" fontId="5" fillId="7" borderId="1" applyAlignment="1" pivotButton="0" quotePrefix="0" xfId="0">
      <alignment horizontal="right" vertical="center"/>
    </xf>
    <xf numFmtId="166" fontId="5" fillId="7" borderId="1" applyAlignment="1" pivotButton="0" quotePrefix="0" xfId="0">
      <alignment horizontal="center" vertical="center"/>
    </xf>
    <xf numFmtId="166" fontId="5" fillId="3" borderId="1" applyAlignment="1" pivotButton="0" quotePrefix="0" xfId="0">
      <alignment horizontal="center" vertical="center"/>
    </xf>
    <xf numFmtId="165" fontId="4" fillId="6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right" vertical="center"/>
    </xf>
    <xf numFmtId="165" fontId="0" fillId="0" borderId="0" pivotButton="0" quotePrefix="0" xfId="0"/>
    <xf numFmtId="0" fontId="3" fillId="3" borderId="1" applyAlignment="1" applyProtection="1" pivotButton="0" quotePrefix="0" xfId="0">
      <alignment horizontal="left" vertical="center"/>
      <protection locked="0" hidden="0"/>
    </xf>
    <xf numFmtId="0" fontId="0" fillId="4" borderId="1" applyAlignment="1" applyProtection="1" pivotButton="0" quotePrefix="0" xfId="0">
      <alignment horizontal="left" vertical="center"/>
      <protection locked="0" hidden="0"/>
    </xf>
    <xf numFmtId="0" fontId="0" fillId="0" borderId="4" pivotButton="0" quotePrefix="0" xfId="0"/>
    <xf numFmtId="0" fontId="3" fillId="3" borderId="1" applyAlignment="1" pivotButton="0" quotePrefix="0" xfId="0">
      <alignment horizontal="left" vertical="center"/>
    </xf>
    <xf numFmtId="9" fontId="5" fillId="7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6" fillId="7" borderId="1" applyAlignment="1" pivotButton="0" quotePrefix="0" xfId="0">
      <alignment horizontal="center" vertical="center"/>
    </xf>
    <xf numFmtId="9" fontId="5" fillId="3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left" vertical="center" wrapText="1"/>
    </xf>
    <xf numFmtId="164" fontId="5" fillId="4" borderId="1" applyAlignment="1" applyProtection="1" pivotButton="0" quotePrefix="0" xfId="0">
      <alignment horizontal="center" vertical="center"/>
      <protection locked="0" hidden="0"/>
    </xf>
    <xf numFmtId="165" fontId="5" fillId="4" borderId="1" applyAlignment="1" applyProtection="1" pivotButton="0" quotePrefix="0" xfId="0">
      <alignment horizontal="right" vertical="center"/>
      <protection locked="0" hidden="0"/>
    </xf>
    <xf numFmtId="165" fontId="5" fillId="3" borderId="1" applyAlignment="1" pivotButton="0" quotePrefix="0" xfId="0">
      <alignment horizontal="right" vertical="center"/>
    </xf>
    <xf numFmtId="165" fontId="5" fillId="7" borderId="1" applyAlignment="1" pivotButton="0" quotePrefix="0" xfId="0">
      <alignment horizontal="right" vertical="center"/>
    </xf>
    <xf numFmtId="166" fontId="5" fillId="7" borderId="1" applyAlignment="1" pivotButton="0" quotePrefix="0" xfId="0">
      <alignment horizontal="center" vertical="center"/>
    </xf>
    <xf numFmtId="166" fontId="5" fillId="3" borderId="1" applyAlignment="1" pivotButton="0" quotePrefix="0" xfId="0">
      <alignment horizontal="center" vertical="center"/>
    </xf>
    <xf numFmtId="165" fontId="4" fillId="6" borderId="1" applyAlignment="1" pivotButton="0" quotePrefix="0" xfId="0">
      <alignment horizontal="right" vertical="center"/>
    </xf>
    <xf numFmtId="165" fontId="0" fillId="0" borderId="0" pivotButton="0" quotePrefix="0" xfId="0"/>
  </cellXfs>
  <cellStyles count="1">
    <cellStyle name="Normal" xfId="0" builtinId="0" hidden="0"/>
  </cellStyles>
  <dxfs count="5">
    <dxf>
      <font>
        <name val="Calibri"/>
        <b val="1"/>
        <color rgb="00FFFFFF"/>
        <sz val="10"/>
      </font>
      <fill>
        <patternFill patternType="solid">
          <fgColor rgb="0022C55E"/>
          <bgColor rgb="0022C55E"/>
        </patternFill>
      </fill>
    </dxf>
    <dxf>
      <font>
        <name val="Calibri"/>
        <b val="1"/>
        <color rgb="00FFFFFF"/>
        <sz val="10"/>
      </font>
      <fill>
        <patternFill patternType="solid">
          <fgColor rgb="00DC2626"/>
          <bgColor rgb="00DC2626"/>
        </patternFill>
      </fill>
    </dxf>
    <dxf>
      <fill>
        <patternFill patternType="solid">
          <fgColor rgb="00FEF08A"/>
          <bgColor rgb="00FEF08A"/>
        </patternFill>
      </fill>
    </dxf>
    <dxf>
      <fill>
        <patternFill patternType="solid">
          <fgColor rgb="00DCFCE7"/>
          <bgColor rgb="00DCFCE7"/>
        </patternFill>
      </fill>
    </dxf>
    <dxf>
      <font>
        <name val="Calibri"/>
        <b val="1"/>
        <color rgb="00FFFFFF"/>
      </font>
      <fill>
        <patternFill patternType="solid">
          <fgColor rgb="00DC2626"/>
          <bgColor rgb="00DC26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Corrispettivi Lordi Mensili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'Dashboard'!C15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'Dashboard'!$B$16:$B$27</f>
            </numRef>
          </cat>
          <val>
            <numRef>
              <f>'Dashboard'!$C$16:$C$27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Ripartizione per Aliquota IVA</a:t>
            </a:r>
          </a:p>
        </rich>
      </tx>
    </title>
    <plotArea>
      <pieChart>
        <varyColors val="1"/>
        <ser>
          <idx val="0"/>
          <order val="0"/>
          <tx>
            <strRef>
              <f>'Dashboard'!J30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'Dashboard'!$I$31:$I$33</f>
            </numRef>
          </cat>
          <val>
            <numRef>
              <f>'Dashboard'!$J$31:$J$33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8</col>
      <colOff>0</colOff>
      <row>4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19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/>
  </sheetPr>
  <dimension ref="A1:N10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2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8" customWidth="1" min="10" max="10"/>
    <col width="24" customWidth="1" min="11" max="11"/>
    <col width="12" customWidth="1" min="12" max="12"/>
    <col width="10" customWidth="1" min="13" max="13"/>
    <col width="10" customWidth="1" min="14" max="14"/>
  </cols>
  <sheetData>
    <row r="1" ht="32" customHeight="1">
      <c r="A1" s="1" t="inlineStr">
        <is>
          <t>REGISTRO CORRISPETTIVI</t>
        </is>
      </c>
    </row>
    <row r="2" ht="20" customHeight="1">
      <c r="A2" s="2" t="inlineStr">
        <is>
          <t>Esercizio 2026  –  La Mia Impresa S.r.l.  –  P.IVA 12345678901  –  Aggiornato al 01/06/2026</t>
        </is>
      </c>
    </row>
    <row r="3" ht="8" customHeight="1"/>
    <row r="4" ht="36" customHeight="1">
      <c r="A4" s="3" t="inlineStr">
        <is>
          <t>Data Corrispettivo</t>
        </is>
      </c>
      <c r="B4" s="3" t="inlineStr">
        <is>
          <t>Numero Documento/
Chiusura</t>
        </is>
      </c>
      <c r="C4" s="3" t="inlineStr">
        <is>
          <t>Punto Vendita</t>
        </is>
      </c>
      <c r="D4" s="3" t="inlineStr">
        <is>
          <t>Aliquota IVA</t>
        </is>
      </c>
      <c r="E4" s="3" t="inlineStr">
        <is>
          <t>Corrispettivo
Lordo €</t>
        </is>
      </c>
      <c r="F4" s="3" t="inlineStr">
        <is>
          <t>Imponibile €</t>
        </is>
      </c>
      <c r="G4" s="3" t="inlineStr">
        <is>
          <t>IVA €</t>
        </is>
      </c>
      <c r="H4" s="3" t="inlineStr">
        <is>
          <t>Incasso
Contanti €</t>
        </is>
      </c>
      <c r="I4" s="3" t="inlineStr">
        <is>
          <t>Incasso
Carte €</t>
        </is>
      </c>
      <c r="J4" s="3" t="inlineStr">
        <is>
          <t>Incasso
Altri Mezzi €</t>
        </is>
      </c>
      <c r="K4" s="3" t="inlineStr">
        <is>
          <t>Note</t>
        </is>
      </c>
      <c r="L4" s="3" t="inlineStr">
        <is>
          <t>Stato</t>
        </is>
      </c>
      <c r="M4" s="3" t="inlineStr">
        <is>
          <t>Mese</t>
        </is>
      </c>
      <c r="N4" s="3" t="inlineStr">
        <is>
          <t>Anno</t>
        </is>
      </c>
    </row>
    <row r="5" ht="18" customHeight="1">
      <c r="A5" s="36" t="n">
        <v>46083</v>
      </c>
      <c r="B5" s="5" t="inlineStr">
        <is>
          <t>Z001</t>
        </is>
      </c>
      <c r="C5" s="5" t="inlineStr">
        <is>
          <t>Milano Centro</t>
        </is>
      </c>
      <c r="D5" s="5" t="inlineStr">
        <is>
          <t>22%</t>
        </is>
      </c>
      <c r="E5" s="37" t="n">
        <v>1245</v>
      </c>
      <c r="F5" s="38">
        <f>IF(D5="","",ROUND(E5/(1+VLOOKUP(D5,Parametri!$D$5:$E$7,2,FALSO)),2))</f>
        <v/>
      </c>
      <c r="G5" s="38">
        <f>IF(F5="","",ROUND(E5-F5,2))</f>
        <v/>
      </c>
      <c r="H5" s="37" t="n">
        <v>845</v>
      </c>
      <c r="I5" s="37" t="n">
        <v>400</v>
      </c>
      <c r="J5" s="37" t="n">
        <v>0</v>
      </c>
      <c r="K5" s="8" t="inlineStr">
        <is>
          <t>Incasso regolare</t>
        </is>
      </c>
      <c r="L5" s="9">
        <f>IF(AND(E5="",H5="",I5="",J5=""),"",IF(ROUND(H5+I5+J5,2)=E5,"OK","Verifica"))</f>
        <v/>
      </c>
      <c r="M5" s="10">
        <f>IF(A5="","",TEXT(A5,"MM"))</f>
        <v/>
      </c>
      <c r="N5" s="10">
        <f>IF(A5="","",YEAR(A5))</f>
        <v/>
      </c>
    </row>
    <row r="6" ht="18" customHeight="1">
      <c r="A6" s="36" t="n">
        <v>46084</v>
      </c>
      <c r="B6" s="5" t="inlineStr">
        <is>
          <t>Z002</t>
        </is>
      </c>
      <c r="C6" s="5" t="inlineStr">
        <is>
          <t>Milano Centro</t>
        </is>
      </c>
      <c r="D6" s="5" t="inlineStr">
        <is>
          <t>10%</t>
        </is>
      </c>
      <c r="E6" s="37" t="n">
        <v>892.5</v>
      </c>
      <c r="F6" s="38">
        <f>IF(D6="","",ROUND(E6/(1+VLOOKUP(D6,Parametri!$D$5:$E$7,2,FALSO)),2))</f>
        <v/>
      </c>
      <c r="G6" s="38">
        <f>IF(F6="","",ROUND(E6-F6,2))</f>
        <v/>
      </c>
      <c r="H6" s="37" t="n">
        <v>500</v>
      </c>
      <c r="I6" s="37" t="n">
        <v>392.5</v>
      </c>
      <c r="J6" s="37" t="n">
        <v>0</v>
      </c>
      <c r="K6" s="8" t="inlineStr">
        <is>
          <t>Servizio misto</t>
        </is>
      </c>
      <c r="L6" s="9">
        <f>IF(AND(E6="",H6="",I6="",J6=""),"",IF(ROUND(H6+I6+J6,2)=E6,"OK","Verifica"))</f>
        <v/>
      </c>
      <c r="M6" s="10">
        <f>IF(A6="","",TEXT(A6,"MM"))</f>
        <v/>
      </c>
      <c r="N6" s="10">
        <f>IF(A6="","",YEAR(A6))</f>
        <v/>
      </c>
    </row>
    <row r="7" ht="18" customHeight="1">
      <c r="A7" s="36" t="n">
        <v>46085</v>
      </c>
      <c r="B7" s="5" t="inlineStr">
        <is>
          <t>Z003</t>
        </is>
      </c>
      <c r="C7" s="5" t="inlineStr">
        <is>
          <t>Milano Centro</t>
        </is>
      </c>
      <c r="D7" s="5" t="inlineStr">
        <is>
          <t>22%</t>
        </is>
      </c>
      <c r="E7" s="37" t="n">
        <v>2134</v>
      </c>
      <c r="F7" s="38">
        <f>IF(D7="","",ROUND(E7/(1+VLOOKUP(D7,Parametri!$D$5:$E$7,2,FALSO)),2))</f>
        <v/>
      </c>
      <c r="G7" s="38">
        <f>IF(F7="","",ROUND(E7-F7,2))</f>
        <v/>
      </c>
      <c r="H7" s="37" t="n">
        <v>1200</v>
      </c>
      <c r="I7" s="37" t="n">
        <v>934</v>
      </c>
      <c r="J7" s="37" t="n">
        <v>0</v>
      </c>
      <c r="K7" s="8" t="inlineStr">
        <is>
          <t>Settimana piena</t>
        </is>
      </c>
      <c r="L7" s="9">
        <f>IF(AND(E7="",H7="",I7="",J7=""),"",IF(ROUND(H7+I7+J7,2)=E7,"OK","Verifica"))</f>
        <v/>
      </c>
      <c r="M7" s="10">
        <f>IF(A7="","",TEXT(A7,"MM"))</f>
        <v/>
      </c>
      <c r="N7" s="10">
        <f>IF(A7="","",YEAR(A7))</f>
        <v/>
      </c>
    </row>
    <row r="8" ht="18" customHeight="1">
      <c r="A8" s="36" t="n">
        <v>46086</v>
      </c>
      <c r="B8" s="5" t="inlineStr">
        <is>
          <t>Z004</t>
        </is>
      </c>
      <c r="C8" s="5" t="inlineStr">
        <is>
          <t>Roma Sud</t>
        </is>
      </c>
      <c r="D8" s="5" t="inlineStr">
        <is>
          <t>4%</t>
        </is>
      </c>
      <c r="E8" s="37" t="n">
        <v>450</v>
      </c>
      <c r="F8" s="38">
        <f>IF(D8="","",ROUND(E8/(1+VLOOKUP(D8,Parametri!$D$5:$E$7,2,FALSO)),2))</f>
        <v/>
      </c>
      <c r="G8" s="38">
        <f>IF(F8="","",ROUND(E8-F8,2))</f>
        <v/>
      </c>
      <c r="H8" s="37" t="n">
        <v>450</v>
      </c>
      <c r="I8" s="37" t="n">
        <v>0</v>
      </c>
      <c r="J8" s="37" t="n">
        <v>0</v>
      </c>
      <c r="K8" s="8" t="inlineStr">
        <is>
          <t>Solo contanti</t>
        </is>
      </c>
      <c r="L8" s="9">
        <f>IF(AND(E8="",H8="",I8="",J8=""),"",IF(ROUND(H8+I8+J8,2)=E8,"OK","Verifica"))</f>
        <v/>
      </c>
      <c r="M8" s="10">
        <f>IF(A8="","",TEXT(A8,"MM"))</f>
        <v/>
      </c>
      <c r="N8" s="10">
        <f>IF(A8="","",YEAR(A8))</f>
        <v/>
      </c>
    </row>
    <row r="9" ht="18" customHeight="1">
      <c r="A9" s="36" t="n">
        <v>46087</v>
      </c>
      <c r="B9" s="5" t="inlineStr">
        <is>
          <t>Z005</t>
        </is>
      </c>
      <c r="C9" s="5" t="inlineStr">
        <is>
          <t>Roma Sud</t>
        </is>
      </c>
      <c r="D9" s="5" t="inlineStr">
        <is>
          <t>22%</t>
        </is>
      </c>
      <c r="E9" s="37" t="n">
        <v>1780</v>
      </c>
      <c r="F9" s="38">
        <f>IF(D9="","",ROUND(E9/(1+VLOOKUP(D9,Parametri!$D$5:$E$7,2,FALSO)),2))</f>
        <v/>
      </c>
      <c r="G9" s="38">
        <f>IF(F9="","",ROUND(E9-F9,2))</f>
        <v/>
      </c>
      <c r="H9" s="37" t="n">
        <v>0</v>
      </c>
      <c r="I9" s="37" t="n">
        <v>1780</v>
      </c>
      <c r="J9" s="37" t="n">
        <v>0</v>
      </c>
      <c r="K9" s="8" t="inlineStr">
        <is>
          <t>Solo carte</t>
        </is>
      </c>
      <c r="L9" s="9">
        <f>IF(AND(E9="",H9="",I9="",J9=""),"",IF(ROUND(H9+I9+J9,2)=E9,"OK","Verifica"))</f>
        <v/>
      </c>
      <c r="M9" s="10">
        <f>IF(A9="","",TEXT(A9,"MM"))</f>
        <v/>
      </c>
      <c r="N9" s="10">
        <f>IF(A9="","",YEAR(A9))</f>
        <v/>
      </c>
    </row>
    <row r="10" ht="18" customHeight="1">
      <c r="A10" s="36" t="n">
        <v>46088</v>
      </c>
      <c r="B10" s="5" t="inlineStr">
        <is>
          <t>Z006</t>
        </is>
      </c>
      <c r="C10" s="5" t="inlineStr">
        <is>
          <t>Milano Centro</t>
        </is>
      </c>
      <c r="D10" s="5" t="inlineStr">
        <is>
          <t>10%</t>
        </is>
      </c>
      <c r="E10" s="37" t="n">
        <v>675</v>
      </c>
      <c r="F10" s="38">
        <f>IF(D10="","",ROUND(E10/(1+VLOOKUP(D10,Parametri!$D$5:$E$7,2,FALSO)),2))</f>
        <v/>
      </c>
      <c r="G10" s="38">
        <f>IF(F10="","",ROUND(E10-F10,2))</f>
        <v/>
      </c>
      <c r="H10" s="37" t="n">
        <v>300</v>
      </c>
      <c r="I10" s="37" t="n">
        <v>375</v>
      </c>
      <c r="J10" s="37" t="n">
        <v>0</v>
      </c>
      <c r="K10" s="8" t="inlineStr"/>
      <c r="L10" s="9">
        <f>IF(AND(E10="",H10="",I10="",J10=""),"",IF(ROUND(H10+I10+J10,2)=E10,"OK","Verifica"))</f>
        <v/>
      </c>
      <c r="M10" s="10">
        <f>IF(A10="","",TEXT(A10,"MM"))</f>
        <v/>
      </c>
      <c r="N10" s="10">
        <f>IF(A10="","",YEAR(A10))</f>
        <v/>
      </c>
    </row>
    <row r="11" ht="18" customHeight="1">
      <c r="A11" s="36" t="n">
        <v>46089</v>
      </c>
      <c r="B11" s="5" t="inlineStr">
        <is>
          <t>Z007</t>
        </is>
      </c>
      <c r="C11" s="5" t="inlineStr">
        <is>
          <t>Roma Sud</t>
        </is>
      </c>
      <c r="D11" s="5" t="inlineStr">
        <is>
          <t>22%</t>
        </is>
      </c>
      <c r="E11" s="37" t="n">
        <v>3200</v>
      </c>
      <c r="F11" s="38">
        <f>IF(D11="","",ROUND(E11/(1+VLOOKUP(D11,Parametri!$D$5:$E$7,2,FALSO)),2))</f>
        <v/>
      </c>
      <c r="G11" s="38">
        <f>IF(F11="","",ROUND(E11-F11,2))</f>
        <v/>
      </c>
      <c r="H11" s="37" t="n">
        <v>1500</v>
      </c>
      <c r="I11" s="37" t="n">
        <v>1500</v>
      </c>
      <c r="J11" s="37" t="n">
        <v>200</v>
      </c>
      <c r="K11" s="8" t="inlineStr">
        <is>
          <t>Incasso straordinario</t>
        </is>
      </c>
      <c r="L11" s="9">
        <f>IF(AND(E11="",H11="",I11="",J11=""),"",IF(ROUND(H11+I11+J11,2)=E11,"OK","Verifica"))</f>
        <v/>
      </c>
      <c r="M11" s="10">
        <f>IF(A11="","",TEXT(A11,"MM"))</f>
        <v/>
      </c>
      <c r="N11" s="10">
        <f>IF(A11="","",YEAR(A11))</f>
        <v/>
      </c>
    </row>
    <row r="12" ht="18" customHeight="1">
      <c r="A12" s="36" t="n">
        <v>46091</v>
      </c>
      <c r="B12" s="5" t="inlineStr">
        <is>
          <t>Z008</t>
        </is>
      </c>
      <c r="C12" s="5" t="inlineStr">
        <is>
          <t>Milano Centro</t>
        </is>
      </c>
      <c r="D12" s="5" t="inlineStr">
        <is>
          <t>4%</t>
        </is>
      </c>
      <c r="E12" s="37" t="n">
        <v>520</v>
      </c>
      <c r="F12" s="38">
        <f>IF(D12="","",ROUND(E12/(1+VLOOKUP(D12,Parametri!$D$5:$E$7,2,FALSO)),2))</f>
        <v/>
      </c>
      <c r="G12" s="38">
        <f>IF(F12="","",ROUND(E12-F12,2))</f>
        <v/>
      </c>
      <c r="H12" s="37" t="n">
        <v>520</v>
      </c>
      <c r="I12" s="37" t="n">
        <v>0</v>
      </c>
      <c r="J12" s="37" t="n">
        <v>0</v>
      </c>
      <c r="K12" s="8" t="inlineStr">
        <is>
          <t>Prodotti prima necessità</t>
        </is>
      </c>
      <c r="L12" s="9">
        <f>IF(AND(E12="",H12="",I12="",J12=""),"",IF(ROUND(H12+I12+J12,2)=E12,"OK","Verifica"))</f>
        <v/>
      </c>
      <c r="M12" s="10">
        <f>IF(A12="","",TEXT(A12,"MM"))</f>
        <v/>
      </c>
      <c r="N12" s="10">
        <f>IF(A12="","",YEAR(A12))</f>
        <v/>
      </c>
    </row>
    <row r="13" ht="16" customHeight="1">
      <c r="A13" s="11" t="n"/>
      <c r="B13" s="11" t="n"/>
      <c r="C13" s="11" t="n"/>
      <c r="D13" s="11" t="n"/>
      <c r="E13" s="11" t="n"/>
      <c r="F13" s="38">
        <f>IF(D13="","",ROUND(E13/(1+VLOOKUP(D13,Parametri!$D$5:$E$7,2,FALSO)),2))</f>
        <v/>
      </c>
      <c r="G13" s="38">
        <f>IF(F13="","",ROUND(E13-F13,2))</f>
        <v/>
      </c>
      <c r="H13" s="11" t="n"/>
      <c r="I13" s="11" t="n"/>
      <c r="J13" s="11" t="n"/>
      <c r="K13" s="11" t="n"/>
      <c r="L13" s="9">
        <f>IF(AND(E13="",H13="",I13="",J13=""),"",IF(ROUND(H13+I13+J13,2)=E13,"OK","Verifica"))</f>
        <v/>
      </c>
      <c r="M13" s="10">
        <f>IF(A13="","",TEXT(A13,"MM"))</f>
        <v/>
      </c>
      <c r="N13" s="10">
        <f>IF(A13="","",YEAR(A13))</f>
        <v/>
      </c>
    </row>
    <row r="14" ht="16" customHeight="1">
      <c r="A14" s="11" t="n"/>
      <c r="B14" s="11" t="n"/>
      <c r="C14" s="11" t="n"/>
      <c r="D14" s="11" t="n"/>
      <c r="E14" s="11" t="n"/>
      <c r="F14" s="38">
        <f>IF(D14="","",ROUND(E14/(1+VLOOKUP(D14,Parametri!$D$5:$E$7,2,FALSO)),2))</f>
        <v/>
      </c>
      <c r="G14" s="38">
        <f>IF(F14="","",ROUND(E14-F14,2))</f>
        <v/>
      </c>
      <c r="H14" s="11" t="n"/>
      <c r="I14" s="11" t="n"/>
      <c r="J14" s="11" t="n"/>
      <c r="K14" s="11" t="n"/>
      <c r="L14" s="9">
        <f>IF(AND(E14="",H14="",I14="",J14=""),"",IF(ROUND(H14+I14+J14,2)=E14,"OK","Verifica"))</f>
        <v/>
      </c>
      <c r="M14" s="10">
        <f>IF(A14="","",TEXT(A14,"MM"))</f>
        <v/>
      </c>
      <c r="N14" s="10">
        <f>IF(A14="","",YEAR(A14))</f>
        <v/>
      </c>
    </row>
    <row r="15" ht="16" customHeight="1">
      <c r="A15" s="11" t="n"/>
      <c r="B15" s="11" t="n"/>
      <c r="C15" s="11" t="n"/>
      <c r="D15" s="11" t="n"/>
      <c r="E15" s="11" t="n"/>
      <c r="F15" s="38">
        <f>IF(D15="","",ROUND(E15/(1+VLOOKUP(D15,Parametri!$D$5:$E$7,2,FALSO)),2))</f>
        <v/>
      </c>
      <c r="G15" s="38">
        <f>IF(F15="","",ROUND(E15-F15,2))</f>
        <v/>
      </c>
      <c r="H15" s="11" t="n"/>
      <c r="I15" s="11" t="n"/>
      <c r="J15" s="11" t="n"/>
      <c r="K15" s="11" t="n"/>
      <c r="L15" s="9">
        <f>IF(AND(E15="",H15="",I15="",J15=""),"",IF(ROUND(H15+I15+J15,2)=E15,"OK","Verifica"))</f>
        <v/>
      </c>
      <c r="M15" s="10">
        <f>IF(A15="","",TEXT(A15,"MM"))</f>
        <v/>
      </c>
      <c r="N15" s="10">
        <f>IF(A15="","",YEAR(A15))</f>
        <v/>
      </c>
    </row>
    <row r="16" ht="16" customHeight="1">
      <c r="A16" s="11" t="n"/>
      <c r="B16" s="11" t="n"/>
      <c r="C16" s="11" t="n"/>
      <c r="D16" s="11" t="n"/>
      <c r="E16" s="11" t="n"/>
      <c r="F16" s="38">
        <f>IF(D16="","",ROUND(E16/(1+VLOOKUP(D16,Parametri!$D$5:$E$7,2,FALSO)),2))</f>
        <v/>
      </c>
      <c r="G16" s="38">
        <f>IF(F16="","",ROUND(E16-F16,2))</f>
        <v/>
      </c>
      <c r="H16" s="11" t="n"/>
      <c r="I16" s="11" t="n"/>
      <c r="J16" s="11" t="n"/>
      <c r="K16" s="11" t="n"/>
      <c r="L16" s="9">
        <f>IF(AND(E16="",H16="",I16="",J16=""),"",IF(ROUND(H16+I16+J16,2)=E16,"OK","Verifica"))</f>
        <v/>
      </c>
      <c r="M16" s="10">
        <f>IF(A16="","",TEXT(A16,"MM"))</f>
        <v/>
      </c>
      <c r="N16" s="10">
        <f>IF(A16="","",YEAR(A16))</f>
        <v/>
      </c>
    </row>
    <row r="17" ht="16" customHeight="1">
      <c r="A17" s="11" t="n"/>
      <c r="B17" s="11" t="n"/>
      <c r="C17" s="11" t="n"/>
      <c r="D17" s="11" t="n"/>
      <c r="E17" s="11" t="n"/>
      <c r="F17" s="38">
        <f>IF(D17="","",ROUND(E17/(1+VLOOKUP(D17,Parametri!$D$5:$E$7,2,FALSO)),2))</f>
        <v/>
      </c>
      <c r="G17" s="38">
        <f>IF(F17="","",ROUND(E17-F17,2))</f>
        <v/>
      </c>
      <c r="H17" s="11" t="n"/>
      <c r="I17" s="11" t="n"/>
      <c r="J17" s="11" t="n"/>
      <c r="K17" s="11" t="n"/>
      <c r="L17" s="9">
        <f>IF(AND(E17="",H17="",I17="",J17=""),"",IF(ROUND(H17+I17+J17,2)=E17,"OK","Verifica"))</f>
        <v/>
      </c>
      <c r="M17" s="10">
        <f>IF(A17="","",TEXT(A17,"MM"))</f>
        <v/>
      </c>
      <c r="N17" s="10">
        <f>IF(A17="","",YEAR(A17))</f>
        <v/>
      </c>
    </row>
    <row r="18" ht="16" customHeight="1">
      <c r="A18" s="11" t="n"/>
      <c r="B18" s="11" t="n"/>
      <c r="C18" s="11" t="n"/>
      <c r="D18" s="11" t="n"/>
      <c r="E18" s="11" t="n"/>
      <c r="F18" s="38">
        <f>IF(D18="","",ROUND(E18/(1+VLOOKUP(D18,Parametri!$D$5:$E$7,2,FALSO)),2))</f>
        <v/>
      </c>
      <c r="G18" s="38">
        <f>IF(F18="","",ROUND(E18-F18,2))</f>
        <v/>
      </c>
      <c r="H18" s="11" t="n"/>
      <c r="I18" s="11" t="n"/>
      <c r="J18" s="11" t="n"/>
      <c r="K18" s="11" t="n"/>
      <c r="L18" s="9">
        <f>IF(AND(E18="",H18="",I18="",J18=""),"",IF(ROUND(H18+I18+J18,2)=E18,"OK","Verifica"))</f>
        <v/>
      </c>
      <c r="M18" s="10">
        <f>IF(A18="","",TEXT(A18,"MM"))</f>
        <v/>
      </c>
      <c r="N18" s="10">
        <f>IF(A18="","",YEAR(A18))</f>
        <v/>
      </c>
    </row>
    <row r="19" ht="16" customHeight="1">
      <c r="A19" s="11" t="n"/>
      <c r="B19" s="11" t="n"/>
      <c r="C19" s="11" t="n"/>
      <c r="D19" s="11" t="n"/>
      <c r="E19" s="11" t="n"/>
      <c r="F19" s="38">
        <f>IF(D19="","",ROUND(E19/(1+VLOOKUP(D19,Parametri!$D$5:$E$7,2,FALSO)),2))</f>
        <v/>
      </c>
      <c r="G19" s="38">
        <f>IF(F19="","",ROUND(E19-F19,2))</f>
        <v/>
      </c>
      <c r="H19" s="11" t="n"/>
      <c r="I19" s="11" t="n"/>
      <c r="J19" s="11" t="n"/>
      <c r="K19" s="11" t="n"/>
      <c r="L19" s="9">
        <f>IF(AND(E19="",H19="",I19="",J19=""),"",IF(ROUND(H19+I19+J19,2)=E19,"OK","Verifica"))</f>
        <v/>
      </c>
      <c r="M19" s="10">
        <f>IF(A19="","",TEXT(A19,"MM"))</f>
        <v/>
      </c>
      <c r="N19" s="10">
        <f>IF(A19="","",YEAR(A19))</f>
        <v/>
      </c>
    </row>
    <row r="20" ht="16" customHeight="1">
      <c r="A20" s="11" t="n"/>
      <c r="B20" s="11" t="n"/>
      <c r="C20" s="11" t="n"/>
      <c r="D20" s="11" t="n"/>
      <c r="E20" s="11" t="n"/>
      <c r="F20" s="38">
        <f>IF(D20="","",ROUND(E20/(1+VLOOKUP(D20,Parametri!$D$5:$E$7,2,FALSO)),2))</f>
        <v/>
      </c>
      <c r="G20" s="38">
        <f>IF(F20="","",ROUND(E20-F20,2))</f>
        <v/>
      </c>
      <c r="H20" s="11" t="n"/>
      <c r="I20" s="11" t="n"/>
      <c r="J20" s="11" t="n"/>
      <c r="K20" s="11" t="n"/>
      <c r="L20" s="9">
        <f>IF(AND(E20="",H20="",I20="",J20=""),"",IF(ROUND(H20+I20+J20,2)=E20,"OK","Verifica"))</f>
        <v/>
      </c>
      <c r="M20" s="10">
        <f>IF(A20="","",TEXT(A20,"MM"))</f>
        <v/>
      </c>
      <c r="N20" s="10">
        <f>IF(A20="","",YEAR(A20))</f>
        <v/>
      </c>
    </row>
    <row r="21" ht="16" customHeight="1">
      <c r="A21" s="11" t="n"/>
      <c r="B21" s="11" t="n"/>
      <c r="C21" s="11" t="n"/>
      <c r="D21" s="11" t="n"/>
      <c r="E21" s="11" t="n"/>
      <c r="F21" s="38">
        <f>IF(D21="","",ROUND(E21/(1+VLOOKUP(D21,Parametri!$D$5:$E$7,2,FALSO)),2))</f>
        <v/>
      </c>
      <c r="G21" s="38">
        <f>IF(F21="","",ROUND(E21-F21,2))</f>
        <v/>
      </c>
      <c r="H21" s="11" t="n"/>
      <c r="I21" s="11" t="n"/>
      <c r="J21" s="11" t="n"/>
      <c r="K21" s="11" t="n"/>
      <c r="L21" s="9">
        <f>IF(AND(E21="",H21="",I21="",J21=""),"",IF(ROUND(H21+I21+J21,2)=E21,"OK","Verifica"))</f>
        <v/>
      </c>
      <c r="M21" s="10">
        <f>IF(A21="","",TEXT(A21,"MM"))</f>
        <v/>
      </c>
      <c r="N21" s="10">
        <f>IF(A21="","",YEAR(A21))</f>
        <v/>
      </c>
    </row>
    <row r="22" ht="16" customHeight="1">
      <c r="A22" s="11" t="n"/>
      <c r="B22" s="11" t="n"/>
      <c r="C22" s="11" t="n"/>
      <c r="D22" s="11" t="n"/>
      <c r="E22" s="11" t="n"/>
      <c r="F22" s="38">
        <f>IF(D22="","",ROUND(E22/(1+VLOOKUP(D22,Parametri!$D$5:$E$7,2,FALSO)),2))</f>
        <v/>
      </c>
      <c r="G22" s="38">
        <f>IF(F22="","",ROUND(E22-F22,2))</f>
        <v/>
      </c>
      <c r="H22" s="11" t="n"/>
      <c r="I22" s="11" t="n"/>
      <c r="J22" s="11" t="n"/>
      <c r="K22" s="11" t="n"/>
      <c r="L22" s="9">
        <f>IF(AND(E22="",H22="",I22="",J22=""),"",IF(ROUND(H22+I22+J22,2)=E22,"OK","Verifica"))</f>
        <v/>
      </c>
      <c r="M22" s="10">
        <f>IF(A22="","",TEXT(A22,"MM"))</f>
        <v/>
      </c>
      <c r="N22" s="10">
        <f>IF(A22="","",YEAR(A22))</f>
        <v/>
      </c>
    </row>
    <row r="23" ht="16" customHeight="1">
      <c r="A23" s="11" t="n"/>
      <c r="B23" s="11" t="n"/>
      <c r="C23" s="11" t="n"/>
      <c r="D23" s="11" t="n"/>
      <c r="E23" s="11" t="n"/>
      <c r="F23" s="38">
        <f>IF(D23="","",ROUND(E23/(1+VLOOKUP(D23,Parametri!$D$5:$E$7,2,FALSO)),2))</f>
        <v/>
      </c>
      <c r="G23" s="38">
        <f>IF(F23="","",ROUND(E23-F23,2))</f>
        <v/>
      </c>
      <c r="H23" s="11" t="n"/>
      <c r="I23" s="11" t="n"/>
      <c r="J23" s="11" t="n"/>
      <c r="K23" s="11" t="n"/>
      <c r="L23" s="9">
        <f>IF(AND(E23="",H23="",I23="",J23=""),"",IF(ROUND(H23+I23+J23,2)=E23,"OK","Verifica"))</f>
        <v/>
      </c>
      <c r="M23" s="10">
        <f>IF(A23="","",TEXT(A23,"MM"))</f>
        <v/>
      </c>
      <c r="N23" s="10">
        <f>IF(A23="","",YEAR(A23))</f>
        <v/>
      </c>
    </row>
    <row r="24" ht="16" customHeight="1">
      <c r="A24" s="11" t="n"/>
      <c r="B24" s="11" t="n"/>
      <c r="C24" s="11" t="n"/>
      <c r="D24" s="11" t="n"/>
      <c r="E24" s="11" t="n"/>
      <c r="F24" s="38">
        <f>IF(D24="","",ROUND(E24/(1+VLOOKUP(D24,Parametri!$D$5:$E$7,2,FALSO)),2))</f>
        <v/>
      </c>
      <c r="G24" s="38">
        <f>IF(F24="","",ROUND(E24-F24,2))</f>
        <v/>
      </c>
      <c r="H24" s="11" t="n"/>
      <c r="I24" s="11" t="n"/>
      <c r="J24" s="11" t="n"/>
      <c r="K24" s="11" t="n"/>
      <c r="L24" s="9">
        <f>IF(AND(E24="",H24="",I24="",J24=""),"",IF(ROUND(H24+I24+J24,2)=E24,"OK","Verifica"))</f>
        <v/>
      </c>
      <c r="M24" s="10">
        <f>IF(A24="","",TEXT(A24,"MM"))</f>
        <v/>
      </c>
      <c r="N24" s="10">
        <f>IF(A24="","",YEAR(A24))</f>
        <v/>
      </c>
    </row>
    <row r="25" ht="16" customHeight="1">
      <c r="A25" s="11" t="n"/>
      <c r="B25" s="11" t="n"/>
      <c r="C25" s="11" t="n"/>
      <c r="D25" s="11" t="n"/>
      <c r="E25" s="11" t="n"/>
      <c r="F25" s="38">
        <f>IF(D25="","",ROUND(E25/(1+VLOOKUP(D25,Parametri!$D$5:$E$7,2,FALSO)),2))</f>
        <v/>
      </c>
      <c r="G25" s="38">
        <f>IF(F25="","",ROUND(E25-F25,2))</f>
        <v/>
      </c>
      <c r="H25" s="11" t="n"/>
      <c r="I25" s="11" t="n"/>
      <c r="J25" s="11" t="n"/>
      <c r="K25" s="11" t="n"/>
      <c r="L25" s="9">
        <f>IF(AND(E25="",H25="",I25="",J25=""),"",IF(ROUND(H25+I25+J25,2)=E25,"OK","Verifica"))</f>
        <v/>
      </c>
      <c r="M25" s="10">
        <f>IF(A25="","",TEXT(A25,"MM"))</f>
        <v/>
      </c>
      <c r="N25" s="10">
        <f>IF(A25="","",YEAR(A25))</f>
        <v/>
      </c>
    </row>
    <row r="26" ht="16" customHeight="1">
      <c r="A26" s="11" t="n"/>
      <c r="B26" s="11" t="n"/>
      <c r="C26" s="11" t="n"/>
      <c r="D26" s="11" t="n"/>
      <c r="E26" s="11" t="n"/>
      <c r="F26" s="38">
        <f>IF(D26="","",ROUND(E26/(1+VLOOKUP(D26,Parametri!$D$5:$E$7,2,FALSO)),2))</f>
        <v/>
      </c>
      <c r="G26" s="38">
        <f>IF(F26="","",ROUND(E26-F26,2))</f>
        <v/>
      </c>
      <c r="H26" s="11" t="n"/>
      <c r="I26" s="11" t="n"/>
      <c r="J26" s="11" t="n"/>
      <c r="K26" s="11" t="n"/>
      <c r="L26" s="9">
        <f>IF(AND(E26="",H26="",I26="",J26=""),"",IF(ROUND(H26+I26+J26,2)=E26,"OK","Verifica"))</f>
        <v/>
      </c>
      <c r="M26" s="10">
        <f>IF(A26="","",TEXT(A26,"MM"))</f>
        <v/>
      </c>
      <c r="N26" s="10">
        <f>IF(A26="","",YEAR(A26))</f>
        <v/>
      </c>
    </row>
    <row r="27" ht="16" customHeight="1">
      <c r="A27" s="11" t="n"/>
      <c r="B27" s="11" t="n"/>
      <c r="C27" s="11" t="n"/>
      <c r="D27" s="11" t="n"/>
      <c r="E27" s="11" t="n"/>
      <c r="F27" s="38">
        <f>IF(D27="","",ROUND(E27/(1+VLOOKUP(D27,Parametri!$D$5:$E$7,2,FALSO)),2))</f>
        <v/>
      </c>
      <c r="G27" s="38">
        <f>IF(F27="","",ROUND(E27-F27,2))</f>
        <v/>
      </c>
      <c r="H27" s="11" t="n"/>
      <c r="I27" s="11" t="n"/>
      <c r="J27" s="11" t="n"/>
      <c r="K27" s="11" t="n"/>
      <c r="L27" s="9">
        <f>IF(AND(E27="",H27="",I27="",J27=""),"",IF(ROUND(H27+I27+J27,2)=E27,"OK","Verifica"))</f>
        <v/>
      </c>
      <c r="M27" s="10">
        <f>IF(A27="","",TEXT(A27,"MM"))</f>
        <v/>
      </c>
      <c r="N27" s="10">
        <f>IF(A27="","",YEAR(A27))</f>
        <v/>
      </c>
    </row>
    <row r="28" ht="16" customHeight="1">
      <c r="A28" s="11" t="n"/>
      <c r="B28" s="11" t="n"/>
      <c r="C28" s="11" t="n"/>
      <c r="D28" s="11" t="n"/>
      <c r="E28" s="11" t="n"/>
      <c r="F28" s="38">
        <f>IF(D28="","",ROUND(E28/(1+VLOOKUP(D28,Parametri!$D$5:$E$7,2,FALSO)),2))</f>
        <v/>
      </c>
      <c r="G28" s="38">
        <f>IF(F28="","",ROUND(E28-F28,2))</f>
        <v/>
      </c>
      <c r="H28" s="11" t="n"/>
      <c r="I28" s="11" t="n"/>
      <c r="J28" s="11" t="n"/>
      <c r="K28" s="11" t="n"/>
      <c r="L28" s="9">
        <f>IF(AND(E28="",H28="",I28="",J28=""),"",IF(ROUND(H28+I28+J28,2)=E28,"OK","Verifica"))</f>
        <v/>
      </c>
      <c r="M28" s="10">
        <f>IF(A28="","",TEXT(A28,"MM"))</f>
        <v/>
      </c>
      <c r="N28" s="10">
        <f>IF(A28="","",YEAR(A28))</f>
        <v/>
      </c>
    </row>
    <row r="29" ht="16" customHeight="1">
      <c r="A29" s="11" t="n"/>
      <c r="B29" s="11" t="n"/>
      <c r="C29" s="11" t="n"/>
      <c r="D29" s="11" t="n"/>
      <c r="E29" s="11" t="n"/>
      <c r="F29" s="38">
        <f>IF(D29="","",ROUND(E29/(1+VLOOKUP(D29,Parametri!$D$5:$E$7,2,FALSO)),2))</f>
        <v/>
      </c>
      <c r="G29" s="38">
        <f>IF(F29="","",ROUND(E29-F29,2))</f>
        <v/>
      </c>
      <c r="H29" s="11" t="n"/>
      <c r="I29" s="11" t="n"/>
      <c r="J29" s="11" t="n"/>
      <c r="K29" s="11" t="n"/>
      <c r="L29" s="9">
        <f>IF(AND(E29="",H29="",I29="",J29=""),"",IF(ROUND(H29+I29+J29,2)=E29,"OK","Verifica"))</f>
        <v/>
      </c>
      <c r="M29" s="10">
        <f>IF(A29="","",TEXT(A29,"MM"))</f>
        <v/>
      </c>
      <c r="N29" s="10">
        <f>IF(A29="","",YEAR(A29))</f>
        <v/>
      </c>
    </row>
    <row r="30" ht="16" customHeight="1">
      <c r="A30" s="11" t="n"/>
      <c r="B30" s="11" t="n"/>
      <c r="C30" s="11" t="n"/>
      <c r="D30" s="11" t="n"/>
      <c r="E30" s="11" t="n"/>
      <c r="F30" s="38">
        <f>IF(D30="","",ROUND(E30/(1+VLOOKUP(D30,Parametri!$D$5:$E$7,2,FALSO)),2))</f>
        <v/>
      </c>
      <c r="G30" s="38">
        <f>IF(F30="","",ROUND(E30-F30,2))</f>
        <v/>
      </c>
      <c r="H30" s="11" t="n"/>
      <c r="I30" s="11" t="n"/>
      <c r="J30" s="11" t="n"/>
      <c r="K30" s="11" t="n"/>
      <c r="L30" s="9">
        <f>IF(AND(E30="",H30="",I30="",J30=""),"",IF(ROUND(H30+I30+J30,2)=E30,"OK","Verifica"))</f>
        <v/>
      </c>
      <c r="M30" s="10">
        <f>IF(A30="","",TEXT(A30,"MM"))</f>
        <v/>
      </c>
      <c r="N30" s="10">
        <f>IF(A30="","",YEAR(A30))</f>
        <v/>
      </c>
    </row>
    <row r="31" ht="16" customHeight="1">
      <c r="A31" s="11" t="n"/>
      <c r="B31" s="11" t="n"/>
      <c r="C31" s="11" t="n"/>
      <c r="D31" s="11" t="n"/>
      <c r="E31" s="11" t="n"/>
      <c r="F31" s="38">
        <f>IF(D31="","",ROUND(E31/(1+VLOOKUP(D31,Parametri!$D$5:$E$7,2,FALSO)),2))</f>
        <v/>
      </c>
      <c r="G31" s="38">
        <f>IF(F31="","",ROUND(E31-F31,2))</f>
        <v/>
      </c>
      <c r="H31" s="11" t="n"/>
      <c r="I31" s="11" t="n"/>
      <c r="J31" s="11" t="n"/>
      <c r="K31" s="11" t="n"/>
      <c r="L31" s="9">
        <f>IF(AND(E31="",H31="",I31="",J31=""),"",IF(ROUND(H31+I31+J31,2)=E31,"OK","Verifica"))</f>
        <v/>
      </c>
      <c r="M31" s="10">
        <f>IF(A31="","",TEXT(A31,"MM"))</f>
        <v/>
      </c>
      <c r="N31" s="10">
        <f>IF(A31="","",YEAR(A31))</f>
        <v/>
      </c>
    </row>
    <row r="32" ht="16" customHeight="1">
      <c r="A32" s="11" t="n"/>
      <c r="B32" s="11" t="n"/>
      <c r="C32" s="11" t="n"/>
      <c r="D32" s="11" t="n"/>
      <c r="E32" s="11" t="n"/>
      <c r="F32" s="38">
        <f>IF(D32="","",ROUND(E32/(1+VLOOKUP(D32,Parametri!$D$5:$E$7,2,FALSO)),2))</f>
        <v/>
      </c>
      <c r="G32" s="38">
        <f>IF(F32="","",ROUND(E32-F32,2))</f>
        <v/>
      </c>
      <c r="H32" s="11" t="n"/>
      <c r="I32" s="11" t="n"/>
      <c r="J32" s="11" t="n"/>
      <c r="K32" s="11" t="n"/>
      <c r="L32" s="9">
        <f>IF(AND(E32="",H32="",I32="",J32=""),"",IF(ROUND(H32+I32+J32,2)=E32,"OK","Verifica"))</f>
        <v/>
      </c>
      <c r="M32" s="10">
        <f>IF(A32="","",TEXT(A32,"MM"))</f>
        <v/>
      </c>
      <c r="N32" s="10">
        <f>IF(A32="","",YEAR(A32))</f>
        <v/>
      </c>
    </row>
    <row r="33" ht="16" customHeight="1">
      <c r="A33" s="11" t="n"/>
      <c r="B33" s="11" t="n"/>
      <c r="C33" s="11" t="n"/>
      <c r="D33" s="11" t="n"/>
      <c r="E33" s="11" t="n"/>
      <c r="F33" s="38">
        <f>IF(D33="","",ROUND(E33/(1+VLOOKUP(D33,Parametri!$D$5:$E$7,2,FALSO)),2))</f>
        <v/>
      </c>
      <c r="G33" s="38">
        <f>IF(F33="","",ROUND(E33-F33,2))</f>
        <v/>
      </c>
      <c r="H33" s="11" t="n"/>
      <c r="I33" s="11" t="n"/>
      <c r="J33" s="11" t="n"/>
      <c r="K33" s="11" t="n"/>
      <c r="L33" s="9">
        <f>IF(AND(E33="",H33="",I33="",J33=""),"",IF(ROUND(H33+I33+J33,2)=E33,"OK","Verifica"))</f>
        <v/>
      </c>
      <c r="M33" s="10">
        <f>IF(A33="","",TEXT(A33,"MM"))</f>
        <v/>
      </c>
      <c r="N33" s="10">
        <f>IF(A33="","",YEAR(A33))</f>
        <v/>
      </c>
    </row>
    <row r="34" ht="16" customHeight="1">
      <c r="A34" s="11" t="n"/>
      <c r="B34" s="11" t="n"/>
      <c r="C34" s="11" t="n"/>
      <c r="D34" s="11" t="n"/>
      <c r="E34" s="11" t="n"/>
      <c r="F34" s="38">
        <f>IF(D34="","",ROUND(E34/(1+VLOOKUP(D34,Parametri!$D$5:$E$7,2,FALSO)),2))</f>
        <v/>
      </c>
      <c r="G34" s="38">
        <f>IF(F34="","",ROUND(E34-F34,2))</f>
        <v/>
      </c>
      <c r="H34" s="11" t="n"/>
      <c r="I34" s="11" t="n"/>
      <c r="J34" s="11" t="n"/>
      <c r="K34" s="11" t="n"/>
      <c r="L34" s="9">
        <f>IF(AND(E34="",H34="",I34="",J34=""),"",IF(ROUND(H34+I34+J34,2)=E34,"OK","Verifica"))</f>
        <v/>
      </c>
      <c r="M34" s="10">
        <f>IF(A34="","",TEXT(A34,"MM"))</f>
        <v/>
      </c>
      <c r="N34" s="10">
        <f>IF(A34="","",YEAR(A34))</f>
        <v/>
      </c>
    </row>
    <row r="35" ht="16" customHeight="1">
      <c r="A35" s="11" t="n"/>
      <c r="B35" s="11" t="n"/>
      <c r="C35" s="11" t="n"/>
      <c r="D35" s="11" t="n"/>
      <c r="E35" s="11" t="n"/>
      <c r="F35" s="38">
        <f>IF(D35="","",ROUND(E35/(1+VLOOKUP(D35,Parametri!$D$5:$E$7,2,FALSO)),2))</f>
        <v/>
      </c>
      <c r="G35" s="38">
        <f>IF(F35="","",ROUND(E35-F35,2))</f>
        <v/>
      </c>
      <c r="H35" s="11" t="n"/>
      <c r="I35" s="11" t="n"/>
      <c r="J35" s="11" t="n"/>
      <c r="K35" s="11" t="n"/>
      <c r="L35" s="9">
        <f>IF(AND(E35="",H35="",I35="",J35=""),"",IF(ROUND(H35+I35+J35,2)=E35,"OK","Verifica"))</f>
        <v/>
      </c>
      <c r="M35" s="10">
        <f>IF(A35="","",TEXT(A35,"MM"))</f>
        <v/>
      </c>
      <c r="N35" s="10">
        <f>IF(A35="","",YEAR(A35))</f>
        <v/>
      </c>
    </row>
    <row r="36" ht="16" customHeight="1">
      <c r="A36" s="11" t="n"/>
      <c r="B36" s="11" t="n"/>
      <c r="C36" s="11" t="n"/>
      <c r="D36" s="11" t="n"/>
      <c r="E36" s="11" t="n"/>
      <c r="F36" s="38">
        <f>IF(D36="","",ROUND(E36/(1+VLOOKUP(D36,Parametri!$D$5:$E$7,2,FALSO)),2))</f>
        <v/>
      </c>
      <c r="G36" s="38">
        <f>IF(F36="","",ROUND(E36-F36,2))</f>
        <v/>
      </c>
      <c r="H36" s="11" t="n"/>
      <c r="I36" s="11" t="n"/>
      <c r="J36" s="11" t="n"/>
      <c r="K36" s="11" t="n"/>
      <c r="L36" s="9">
        <f>IF(AND(E36="",H36="",I36="",J36=""),"",IF(ROUND(H36+I36+J36,2)=E36,"OK","Verifica"))</f>
        <v/>
      </c>
      <c r="M36" s="10">
        <f>IF(A36="","",TEXT(A36,"MM"))</f>
        <v/>
      </c>
      <c r="N36" s="10">
        <f>IF(A36="","",YEAR(A36))</f>
        <v/>
      </c>
    </row>
    <row r="37" ht="16" customHeight="1">
      <c r="A37" s="11" t="n"/>
      <c r="B37" s="11" t="n"/>
      <c r="C37" s="11" t="n"/>
      <c r="D37" s="11" t="n"/>
      <c r="E37" s="11" t="n"/>
      <c r="F37" s="38">
        <f>IF(D37="","",ROUND(E37/(1+VLOOKUP(D37,Parametri!$D$5:$E$7,2,FALSO)),2))</f>
        <v/>
      </c>
      <c r="G37" s="38">
        <f>IF(F37="","",ROUND(E37-F37,2))</f>
        <v/>
      </c>
      <c r="H37" s="11" t="n"/>
      <c r="I37" s="11" t="n"/>
      <c r="J37" s="11" t="n"/>
      <c r="K37" s="11" t="n"/>
      <c r="L37" s="9">
        <f>IF(AND(E37="",H37="",I37="",J37=""),"",IF(ROUND(H37+I37+J37,2)=E37,"OK","Verifica"))</f>
        <v/>
      </c>
      <c r="M37" s="10">
        <f>IF(A37="","",TEXT(A37,"MM"))</f>
        <v/>
      </c>
      <c r="N37" s="10">
        <f>IF(A37="","",YEAR(A37))</f>
        <v/>
      </c>
    </row>
    <row r="38" ht="16" customHeight="1">
      <c r="A38" s="11" t="n"/>
      <c r="B38" s="11" t="n"/>
      <c r="C38" s="11" t="n"/>
      <c r="D38" s="11" t="n"/>
      <c r="E38" s="11" t="n"/>
      <c r="F38" s="38">
        <f>IF(D38="","",ROUND(E38/(1+VLOOKUP(D38,Parametri!$D$5:$E$7,2,FALSO)),2))</f>
        <v/>
      </c>
      <c r="G38" s="38">
        <f>IF(F38="","",ROUND(E38-F38,2))</f>
        <v/>
      </c>
      <c r="H38" s="11" t="n"/>
      <c r="I38" s="11" t="n"/>
      <c r="J38" s="11" t="n"/>
      <c r="K38" s="11" t="n"/>
      <c r="L38" s="9">
        <f>IF(AND(E38="",H38="",I38="",J38=""),"",IF(ROUND(H38+I38+J38,2)=E38,"OK","Verifica"))</f>
        <v/>
      </c>
      <c r="M38" s="10">
        <f>IF(A38="","",TEXT(A38,"MM"))</f>
        <v/>
      </c>
      <c r="N38" s="10">
        <f>IF(A38="","",YEAR(A38))</f>
        <v/>
      </c>
    </row>
    <row r="39" ht="16" customHeight="1">
      <c r="A39" s="11" t="n"/>
      <c r="B39" s="11" t="n"/>
      <c r="C39" s="11" t="n"/>
      <c r="D39" s="11" t="n"/>
      <c r="E39" s="11" t="n"/>
      <c r="F39" s="38">
        <f>IF(D39="","",ROUND(E39/(1+VLOOKUP(D39,Parametri!$D$5:$E$7,2,FALSO)),2))</f>
        <v/>
      </c>
      <c r="G39" s="38">
        <f>IF(F39="","",ROUND(E39-F39,2))</f>
        <v/>
      </c>
      <c r="H39" s="11" t="n"/>
      <c r="I39" s="11" t="n"/>
      <c r="J39" s="11" t="n"/>
      <c r="K39" s="11" t="n"/>
      <c r="L39" s="9">
        <f>IF(AND(E39="",H39="",I39="",J39=""),"",IF(ROUND(H39+I39+J39,2)=E39,"OK","Verifica"))</f>
        <v/>
      </c>
      <c r="M39" s="10">
        <f>IF(A39="","",TEXT(A39,"MM"))</f>
        <v/>
      </c>
      <c r="N39" s="10">
        <f>IF(A39="","",YEAR(A39))</f>
        <v/>
      </c>
    </row>
    <row r="40" ht="16" customHeight="1">
      <c r="A40" s="11" t="n"/>
      <c r="B40" s="11" t="n"/>
      <c r="C40" s="11" t="n"/>
      <c r="D40" s="11" t="n"/>
      <c r="E40" s="11" t="n"/>
      <c r="F40" s="38">
        <f>IF(D40="","",ROUND(E40/(1+VLOOKUP(D40,Parametri!$D$5:$E$7,2,FALSO)),2))</f>
        <v/>
      </c>
      <c r="G40" s="38">
        <f>IF(F40="","",ROUND(E40-F40,2))</f>
        <v/>
      </c>
      <c r="H40" s="11" t="n"/>
      <c r="I40" s="11" t="n"/>
      <c r="J40" s="11" t="n"/>
      <c r="K40" s="11" t="n"/>
      <c r="L40" s="9">
        <f>IF(AND(E40="",H40="",I40="",J40=""),"",IF(ROUND(H40+I40+J40,2)=E40,"OK","Verifica"))</f>
        <v/>
      </c>
      <c r="M40" s="10">
        <f>IF(A40="","",TEXT(A40,"MM"))</f>
        <v/>
      </c>
      <c r="N40" s="10">
        <f>IF(A40="","",YEAR(A40))</f>
        <v/>
      </c>
    </row>
    <row r="41" ht="16" customHeight="1">
      <c r="A41" s="11" t="n"/>
      <c r="B41" s="11" t="n"/>
      <c r="C41" s="11" t="n"/>
      <c r="D41" s="11" t="n"/>
      <c r="E41" s="11" t="n"/>
      <c r="F41" s="38">
        <f>IF(D41="","",ROUND(E41/(1+VLOOKUP(D41,Parametri!$D$5:$E$7,2,FALSO)),2))</f>
        <v/>
      </c>
      <c r="G41" s="38">
        <f>IF(F41="","",ROUND(E41-F41,2))</f>
        <v/>
      </c>
      <c r="H41" s="11" t="n"/>
      <c r="I41" s="11" t="n"/>
      <c r="J41" s="11" t="n"/>
      <c r="K41" s="11" t="n"/>
      <c r="L41" s="9">
        <f>IF(AND(E41="",H41="",I41="",J41=""),"",IF(ROUND(H41+I41+J41,2)=E41,"OK","Verifica"))</f>
        <v/>
      </c>
      <c r="M41" s="10">
        <f>IF(A41="","",TEXT(A41,"MM"))</f>
        <v/>
      </c>
      <c r="N41" s="10">
        <f>IF(A41="","",YEAR(A41))</f>
        <v/>
      </c>
    </row>
    <row r="42" ht="16" customHeight="1">
      <c r="A42" s="11" t="n"/>
      <c r="B42" s="11" t="n"/>
      <c r="C42" s="11" t="n"/>
      <c r="D42" s="11" t="n"/>
      <c r="E42" s="11" t="n"/>
      <c r="F42" s="38">
        <f>IF(D42="","",ROUND(E42/(1+VLOOKUP(D42,Parametri!$D$5:$E$7,2,FALSO)),2))</f>
        <v/>
      </c>
      <c r="G42" s="38">
        <f>IF(F42="","",ROUND(E42-F42,2))</f>
        <v/>
      </c>
      <c r="H42" s="11" t="n"/>
      <c r="I42" s="11" t="n"/>
      <c r="J42" s="11" t="n"/>
      <c r="K42" s="11" t="n"/>
      <c r="L42" s="9">
        <f>IF(AND(E42="",H42="",I42="",J42=""),"",IF(ROUND(H42+I42+J42,2)=E42,"OK","Verifica"))</f>
        <v/>
      </c>
      <c r="M42" s="10">
        <f>IF(A42="","",TEXT(A42,"MM"))</f>
        <v/>
      </c>
      <c r="N42" s="10">
        <f>IF(A42="","",YEAR(A42))</f>
        <v/>
      </c>
    </row>
    <row r="43" ht="16" customHeight="1">
      <c r="A43" s="11" t="n"/>
      <c r="B43" s="11" t="n"/>
      <c r="C43" s="11" t="n"/>
      <c r="D43" s="11" t="n"/>
      <c r="E43" s="11" t="n"/>
      <c r="F43" s="38">
        <f>IF(D43="","",ROUND(E43/(1+VLOOKUP(D43,Parametri!$D$5:$E$7,2,FALSO)),2))</f>
        <v/>
      </c>
      <c r="G43" s="38">
        <f>IF(F43="","",ROUND(E43-F43,2))</f>
        <v/>
      </c>
      <c r="H43" s="11" t="n"/>
      <c r="I43" s="11" t="n"/>
      <c r="J43" s="11" t="n"/>
      <c r="K43" s="11" t="n"/>
      <c r="L43" s="9">
        <f>IF(AND(E43="",H43="",I43="",J43=""),"",IF(ROUND(H43+I43+J43,2)=E43,"OK","Verifica"))</f>
        <v/>
      </c>
      <c r="M43" s="10">
        <f>IF(A43="","",TEXT(A43,"MM"))</f>
        <v/>
      </c>
      <c r="N43" s="10">
        <f>IF(A43="","",YEAR(A43))</f>
        <v/>
      </c>
    </row>
    <row r="44" ht="16" customHeight="1">
      <c r="A44" s="11" t="n"/>
      <c r="B44" s="11" t="n"/>
      <c r="C44" s="11" t="n"/>
      <c r="D44" s="11" t="n"/>
      <c r="E44" s="11" t="n"/>
      <c r="F44" s="38">
        <f>IF(D44="","",ROUND(E44/(1+VLOOKUP(D44,Parametri!$D$5:$E$7,2,FALSO)),2))</f>
        <v/>
      </c>
      <c r="G44" s="38">
        <f>IF(F44="","",ROUND(E44-F44,2))</f>
        <v/>
      </c>
      <c r="H44" s="11" t="n"/>
      <c r="I44" s="11" t="n"/>
      <c r="J44" s="11" t="n"/>
      <c r="K44" s="11" t="n"/>
      <c r="L44" s="9">
        <f>IF(AND(E44="",H44="",I44="",J44=""),"",IF(ROUND(H44+I44+J44,2)=E44,"OK","Verifica"))</f>
        <v/>
      </c>
      <c r="M44" s="10">
        <f>IF(A44="","",TEXT(A44,"MM"))</f>
        <v/>
      </c>
      <c r="N44" s="10">
        <f>IF(A44="","",YEAR(A44))</f>
        <v/>
      </c>
    </row>
    <row r="45" ht="16" customHeight="1">
      <c r="A45" s="11" t="n"/>
      <c r="B45" s="11" t="n"/>
      <c r="C45" s="11" t="n"/>
      <c r="D45" s="11" t="n"/>
      <c r="E45" s="11" t="n"/>
      <c r="F45" s="38">
        <f>IF(D45="","",ROUND(E45/(1+VLOOKUP(D45,Parametri!$D$5:$E$7,2,FALSO)),2))</f>
        <v/>
      </c>
      <c r="G45" s="38">
        <f>IF(F45="","",ROUND(E45-F45,2))</f>
        <v/>
      </c>
      <c r="H45" s="11" t="n"/>
      <c r="I45" s="11" t="n"/>
      <c r="J45" s="11" t="n"/>
      <c r="K45" s="11" t="n"/>
      <c r="L45" s="9">
        <f>IF(AND(E45="",H45="",I45="",J45=""),"",IF(ROUND(H45+I45+J45,2)=E45,"OK","Verifica"))</f>
        <v/>
      </c>
      <c r="M45" s="10">
        <f>IF(A45="","",TEXT(A45,"MM"))</f>
        <v/>
      </c>
      <c r="N45" s="10">
        <f>IF(A45="","",YEAR(A45))</f>
        <v/>
      </c>
    </row>
    <row r="46" ht="16" customHeight="1">
      <c r="A46" s="11" t="n"/>
      <c r="B46" s="11" t="n"/>
      <c r="C46" s="11" t="n"/>
      <c r="D46" s="11" t="n"/>
      <c r="E46" s="11" t="n"/>
      <c r="F46" s="38">
        <f>IF(D46="","",ROUND(E46/(1+VLOOKUP(D46,Parametri!$D$5:$E$7,2,FALSO)),2))</f>
        <v/>
      </c>
      <c r="G46" s="38">
        <f>IF(F46="","",ROUND(E46-F46,2))</f>
        <v/>
      </c>
      <c r="H46" s="11" t="n"/>
      <c r="I46" s="11" t="n"/>
      <c r="J46" s="11" t="n"/>
      <c r="K46" s="11" t="n"/>
      <c r="L46" s="9">
        <f>IF(AND(E46="",H46="",I46="",J46=""),"",IF(ROUND(H46+I46+J46,2)=E46,"OK","Verifica"))</f>
        <v/>
      </c>
      <c r="M46" s="10">
        <f>IF(A46="","",TEXT(A46,"MM"))</f>
        <v/>
      </c>
      <c r="N46" s="10">
        <f>IF(A46="","",YEAR(A46))</f>
        <v/>
      </c>
    </row>
    <row r="47" ht="16" customHeight="1">
      <c r="A47" s="11" t="n"/>
      <c r="B47" s="11" t="n"/>
      <c r="C47" s="11" t="n"/>
      <c r="D47" s="11" t="n"/>
      <c r="E47" s="11" t="n"/>
      <c r="F47" s="38">
        <f>IF(D47="","",ROUND(E47/(1+VLOOKUP(D47,Parametri!$D$5:$E$7,2,FALSO)),2))</f>
        <v/>
      </c>
      <c r="G47" s="38">
        <f>IF(F47="","",ROUND(E47-F47,2))</f>
        <v/>
      </c>
      <c r="H47" s="11" t="n"/>
      <c r="I47" s="11" t="n"/>
      <c r="J47" s="11" t="n"/>
      <c r="K47" s="11" t="n"/>
      <c r="L47" s="9">
        <f>IF(AND(E47="",H47="",I47="",J47=""),"",IF(ROUND(H47+I47+J47,2)=E47,"OK","Verifica"))</f>
        <v/>
      </c>
      <c r="M47" s="10">
        <f>IF(A47="","",TEXT(A47,"MM"))</f>
        <v/>
      </c>
      <c r="N47" s="10">
        <f>IF(A47="","",YEAR(A47))</f>
        <v/>
      </c>
    </row>
    <row r="48" ht="16" customHeight="1">
      <c r="A48" s="11" t="n"/>
      <c r="B48" s="11" t="n"/>
      <c r="C48" s="11" t="n"/>
      <c r="D48" s="11" t="n"/>
      <c r="E48" s="11" t="n"/>
      <c r="F48" s="38">
        <f>IF(D48="","",ROUND(E48/(1+VLOOKUP(D48,Parametri!$D$5:$E$7,2,FALSO)),2))</f>
        <v/>
      </c>
      <c r="G48" s="38">
        <f>IF(F48="","",ROUND(E48-F48,2))</f>
        <v/>
      </c>
      <c r="H48" s="11" t="n"/>
      <c r="I48" s="11" t="n"/>
      <c r="J48" s="11" t="n"/>
      <c r="K48" s="11" t="n"/>
      <c r="L48" s="9">
        <f>IF(AND(E48="",H48="",I48="",J48=""),"",IF(ROUND(H48+I48+J48,2)=E48,"OK","Verifica"))</f>
        <v/>
      </c>
      <c r="M48" s="10">
        <f>IF(A48="","",TEXT(A48,"MM"))</f>
        <v/>
      </c>
      <c r="N48" s="10">
        <f>IF(A48="","",YEAR(A48))</f>
        <v/>
      </c>
    </row>
    <row r="49" ht="16" customHeight="1">
      <c r="A49" s="11" t="n"/>
      <c r="B49" s="11" t="n"/>
      <c r="C49" s="11" t="n"/>
      <c r="D49" s="11" t="n"/>
      <c r="E49" s="11" t="n"/>
      <c r="F49" s="38">
        <f>IF(D49="","",ROUND(E49/(1+VLOOKUP(D49,Parametri!$D$5:$E$7,2,FALSO)),2))</f>
        <v/>
      </c>
      <c r="G49" s="38">
        <f>IF(F49="","",ROUND(E49-F49,2))</f>
        <v/>
      </c>
      <c r="H49" s="11" t="n"/>
      <c r="I49" s="11" t="n"/>
      <c r="J49" s="11" t="n"/>
      <c r="K49" s="11" t="n"/>
      <c r="L49" s="9">
        <f>IF(AND(E49="",H49="",I49="",J49=""),"",IF(ROUND(H49+I49+J49,2)=E49,"OK","Verifica"))</f>
        <v/>
      </c>
      <c r="M49" s="10">
        <f>IF(A49="","",TEXT(A49,"MM"))</f>
        <v/>
      </c>
      <c r="N49" s="10">
        <f>IF(A49="","",YEAR(A49))</f>
        <v/>
      </c>
    </row>
    <row r="50" ht="16" customHeight="1">
      <c r="A50" s="11" t="n"/>
      <c r="B50" s="11" t="n"/>
      <c r="C50" s="11" t="n"/>
      <c r="D50" s="11" t="n"/>
      <c r="E50" s="11" t="n"/>
      <c r="F50" s="38">
        <f>IF(D50="","",ROUND(E50/(1+VLOOKUP(D50,Parametri!$D$5:$E$7,2,FALSO)),2))</f>
        <v/>
      </c>
      <c r="G50" s="38">
        <f>IF(F50="","",ROUND(E50-F50,2))</f>
        <v/>
      </c>
      <c r="H50" s="11" t="n"/>
      <c r="I50" s="11" t="n"/>
      <c r="J50" s="11" t="n"/>
      <c r="K50" s="11" t="n"/>
      <c r="L50" s="9">
        <f>IF(AND(E50="",H50="",I50="",J50=""),"",IF(ROUND(H50+I50+J50,2)=E50,"OK","Verifica"))</f>
        <v/>
      </c>
      <c r="M50" s="10">
        <f>IF(A50="","",TEXT(A50,"MM"))</f>
        <v/>
      </c>
      <c r="N50" s="10">
        <f>IF(A50="","",YEAR(A50))</f>
        <v/>
      </c>
    </row>
    <row r="51" ht="16" customHeight="1">
      <c r="A51" s="11" t="n"/>
      <c r="B51" s="11" t="n"/>
      <c r="C51" s="11" t="n"/>
      <c r="D51" s="11" t="n"/>
      <c r="E51" s="11" t="n"/>
      <c r="F51" s="38">
        <f>IF(D51="","",ROUND(E51/(1+VLOOKUP(D51,Parametri!$D$5:$E$7,2,FALSO)),2))</f>
        <v/>
      </c>
      <c r="G51" s="38">
        <f>IF(F51="","",ROUND(E51-F51,2))</f>
        <v/>
      </c>
      <c r="H51" s="11" t="n"/>
      <c r="I51" s="11" t="n"/>
      <c r="J51" s="11" t="n"/>
      <c r="K51" s="11" t="n"/>
      <c r="L51" s="9">
        <f>IF(AND(E51="",H51="",I51="",J51=""),"",IF(ROUND(H51+I51+J51,2)=E51,"OK","Verifica"))</f>
        <v/>
      </c>
      <c r="M51" s="10">
        <f>IF(A51="","",TEXT(A51,"MM"))</f>
        <v/>
      </c>
      <c r="N51" s="10">
        <f>IF(A51="","",YEAR(A51))</f>
        <v/>
      </c>
    </row>
    <row r="52" ht="16" customHeight="1">
      <c r="A52" s="11" t="n"/>
      <c r="B52" s="11" t="n"/>
      <c r="C52" s="11" t="n"/>
      <c r="D52" s="11" t="n"/>
      <c r="E52" s="11" t="n"/>
      <c r="F52" s="38">
        <f>IF(D52="","",ROUND(E52/(1+VLOOKUP(D52,Parametri!$D$5:$E$7,2,FALSO)),2))</f>
        <v/>
      </c>
      <c r="G52" s="38">
        <f>IF(F52="","",ROUND(E52-F52,2))</f>
        <v/>
      </c>
      <c r="H52" s="11" t="n"/>
      <c r="I52" s="11" t="n"/>
      <c r="J52" s="11" t="n"/>
      <c r="K52" s="11" t="n"/>
      <c r="L52" s="9">
        <f>IF(AND(E52="",H52="",I52="",J52=""),"",IF(ROUND(H52+I52+J52,2)=E52,"OK","Verifica"))</f>
        <v/>
      </c>
      <c r="M52" s="10">
        <f>IF(A52="","",TEXT(A52,"MM"))</f>
        <v/>
      </c>
      <c r="N52" s="10">
        <f>IF(A52="","",YEAR(A52))</f>
        <v/>
      </c>
    </row>
    <row r="53" ht="16" customHeight="1">
      <c r="A53" s="11" t="n"/>
      <c r="B53" s="11" t="n"/>
      <c r="C53" s="11" t="n"/>
      <c r="D53" s="11" t="n"/>
      <c r="E53" s="11" t="n"/>
      <c r="F53" s="38">
        <f>IF(D53="","",ROUND(E53/(1+VLOOKUP(D53,Parametri!$D$5:$E$7,2,FALSO)),2))</f>
        <v/>
      </c>
      <c r="G53" s="38">
        <f>IF(F53="","",ROUND(E53-F53,2))</f>
        <v/>
      </c>
      <c r="H53" s="11" t="n"/>
      <c r="I53" s="11" t="n"/>
      <c r="J53" s="11" t="n"/>
      <c r="K53" s="11" t="n"/>
      <c r="L53" s="9">
        <f>IF(AND(E53="",H53="",I53="",J53=""),"",IF(ROUND(H53+I53+J53,2)=E53,"OK","Verifica"))</f>
        <v/>
      </c>
      <c r="M53" s="10">
        <f>IF(A53="","",TEXT(A53,"MM"))</f>
        <v/>
      </c>
      <c r="N53" s="10">
        <f>IF(A53="","",YEAR(A53))</f>
        <v/>
      </c>
    </row>
    <row r="54" ht="16" customHeight="1">
      <c r="A54" s="11" t="n"/>
      <c r="B54" s="11" t="n"/>
      <c r="C54" s="11" t="n"/>
      <c r="D54" s="11" t="n"/>
      <c r="E54" s="11" t="n"/>
      <c r="F54" s="38">
        <f>IF(D54="","",ROUND(E54/(1+VLOOKUP(D54,Parametri!$D$5:$E$7,2,FALSO)),2))</f>
        <v/>
      </c>
      <c r="G54" s="38">
        <f>IF(F54="","",ROUND(E54-F54,2))</f>
        <v/>
      </c>
      <c r="H54" s="11" t="n"/>
      <c r="I54" s="11" t="n"/>
      <c r="J54" s="11" t="n"/>
      <c r="K54" s="11" t="n"/>
      <c r="L54" s="9">
        <f>IF(AND(E54="",H54="",I54="",J54=""),"",IF(ROUND(H54+I54+J54,2)=E54,"OK","Verifica"))</f>
        <v/>
      </c>
      <c r="M54" s="10">
        <f>IF(A54="","",TEXT(A54,"MM"))</f>
        <v/>
      </c>
      <c r="N54" s="10">
        <f>IF(A54="","",YEAR(A54))</f>
        <v/>
      </c>
    </row>
    <row r="55" ht="16" customHeight="1">
      <c r="A55" s="11" t="n"/>
      <c r="B55" s="11" t="n"/>
      <c r="C55" s="11" t="n"/>
      <c r="D55" s="11" t="n"/>
      <c r="E55" s="11" t="n"/>
      <c r="F55" s="38">
        <f>IF(D55="","",ROUND(E55/(1+VLOOKUP(D55,Parametri!$D$5:$E$7,2,FALSO)),2))</f>
        <v/>
      </c>
      <c r="G55" s="38">
        <f>IF(F55="","",ROUND(E55-F55,2))</f>
        <v/>
      </c>
      <c r="H55" s="11" t="n"/>
      <c r="I55" s="11" t="n"/>
      <c r="J55" s="11" t="n"/>
      <c r="K55" s="11" t="n"/>
      <c r="L55" s="9">
        <f>IF(AND(E55="",H55="",I55="",J55=""),"",IF(ROUND(H55+I55+J55,2)=E55,"OK","Verifica"))</f>
        <v/>
      </c>
      <c r="M55" s="10">
        <f>IF(A55="","",TEXT(A55,"MM"))</f>
        <v/>
      </c>
      <c r="N55" s="10">
        <f>IF(A55="","",YEAR(A55))</f>
        <v/>
      </c>
    </row>
    <row r="56" ht="16" customHeight="1">
      <c r="A56" s="11" t="n"/>
      <c r="B56" s="11" t="n"/>
      <c r="C56" s="11" t="n"/>
      <c r="D56" s="11" t="n"/>
      <c r="E56" s="11" t="n"/>
      <c r="F56" s="38">
        <f>IF(D56="","",ROUND(E56/(1+VLOOKUP(D56,Parametri!$D$5:$E$7,2,FALSO)),2))</f>
        <v/>
      </c>
      <c r="G56" s="38">
        <f>IF(F56="","",ROUND(E56-F56,2))</f>
        <v/>
      </c>
      <c r="H56" s="11" t="n"/>
      <c r="I56" s="11" t="n"/>
      <c r="J56" s="11" t="n"/>
      <c r="K56" s="11" t="n"/>
      <c r="L56" s="9">
        <f>IF(AND(E56="",H56="",I56="",J56=""),"",IF(ROUND(H56+I56+J56,2)=E56,"OK","Verifica"))</f>
        <v/>
      </c>
      <c r="M56" s="10">
        <f>IF(A56="","",TEXT(A56,"MM"))</f>
        <v/>
      </c>
      <c r="N56" s="10">
        <f>IF(A56="","",YEAR(A56))</f>
        <v/>
      </c>
    </row>
    <row r="57" ht="16" customHeight="1">
      <c r="A57" s="11" t="n"/>
      <c r="B57" s="11" t="n"/>
      <c r="C57" s="11" t="n"/>
      <c r="D57" s="11" t="n"/>
      <c r="E57" s="11" t="n"/>
      <c r="F57" s="38">
        <f>IF(D57="","",ROUND(E57/(1+VLOOKUP(D57,Parametri!$D$5:$E$7,2,FALSO)),2))</f>
        <v/>
      </c>
      <c r="G57" s="38">
        <f>IF(F57="","",ROUND(E57-F57,2))</f>
        <v/>
      </c>
      <c r="H57" s="11" t="n"/>
      <c r="I57" s="11" t="n"/>
      <c r="J57" s="11" t="n"/>
      <c r="K57" s="11" t="n"/>
      <c r="L57" s="9">
        <f>IF(AND(E57="",H57="",I57="",J57=""),"",IF(ROUND(H57+I57+J57,2)=E57,"OK","Verifica"))</f>
        <v/>
      </c>
      <c r="M57" s="10">
        <f>IF(A57="","",TEXT(A57,"MM"))</f>
        <v/>
      </c>
      <c r="N57" s="10">
        <f>IF(A57="","",YEAR(A57))</f>
        <v/>
      </c>
    </row>
    <row r="58" ht="16" customHeight="1">
      <c r="A58" s="11" t="n"/>
      <c r="B58" s="11" t="n"/>
      <c r="C58" s="11" t="n"/>
      <c r="D58" s="11" t="n"/>
      <c r="E58" s="11" t="n"/>
      <c r="F58" s="38">
        <f>IF(D58="","",ROUND(E58/(1+VLOOKUP(D58,Parametri!$D$5:$E$7,2,FALSO)),2))</f>
        <v/>
      </c>
      <c r="G58" s="38">
        <f>IF(F58="","",ROUND(E58-F58,2))</f>
        <v/>
      </c>
      <c r="H58" s="11" t="n"/>
      <c r="I58" s="11" t="n"/>
      <c r="J58" s="11" t="n"/>
      <c r="K58" s="11" t="n"/>
      <c r="L58" s="9">
        <f>IF(AND(E58="",H58="",I58="",J58=""),"",IF(ROUND(H58+I58+J58,2)=E58,"OK","Verifica"))</f>
        <v/>
      </c>
      <c r="M58" s="10">
        <f>IF(A58="","",TEXT(A58,"MM"))</f>
        <v/>
      </c>
      <c r="N58" s="10">
        <f>IF(A58="","",YEAR(A58))</f>
        <v/>
      </c>
    </row>
    <row r="59" ht="16" customHeight="1">
      <c r="A59" s="11" t="n"/>
      <c r="B59" s="11" t="n"/>
      <c r="C59" s="11" t="n"/>
      <c r="D59" s="11" t="n"/>
      <c r="E59" s="11" t="n"/>
      <c r="F59" s="38">
        <f>IF(D59="","",ROUND(E59/(1+VLOOKUP(D59,Parametri!$D$5:$E$7,2,FALSO)),2))</f>
        <v/>
      </c>
      <c r="G59" s="38">
        <f>IF(F59="","",ROUND(E59-F59,2))</f>
        <v/>
      </c>
      <c r="H59" s="11" t="n"/>
      <c r="I59" s="11" t="n"/>
      <c r="J59" s="11" t="n"/>
      <c r="K59" s="11" t="n"/>
      <c r="L59" s="9">
        <f>IF(AND(E59="",H59="",I59="",J59=""),"",IF(ROUND(H59+I59+J59,2)=E59,"OK","Verifica"))</f>
        <v/>
      </c>
      <c r="M59" s="10">
        <f>IF(A59="","",TEXT(A59,"MM"))</f>
        <v/>
      </c>
      <c r="N59" s="10">
        <f>IF(A59="","",YEAR(A59))</f>
        <v/>
      </c>
    </row>
    <row r="60" ht="16" customHeight="1">
      <c r="A60" s="11" t="n"/>
      <c r="B60" s="11" t="n"/>
      <c r="C60" s="11" t="n"/>
      <c r="D60" s="11" t="n"/>
      <c r="E60" s="11" t="n"/>
      <c r="F60" s="38">
        <f>IF(D60="","",ROUND(E60/(1+VLOOKUP(D60,Parametri!$D$5:$E$7,2,FALSO)),2))</f>
        <v/>
      </c>
      <c r="G60" s="38">
        <f>IF(F60="","",ROUND(E60-F60,2))</f>
        <v/>
      </c>
      <c r="H60" s="11" t="n"/>
      <c r="I60" s="11" t="n"/>
      <c r="J60" s="11" t="n"/>
      <c r="K60" s="11" t="n"/>
      <c r="L60" s="9">
        <f>IF(AND(E60="",H60="",I60="",J60=""),"",IF(ROUND(H60+I60+J60,2)=E60,"OK","Verifica"))</f>
        <v/>
      </c>
      <c r="M60" s="10">
        <f>IF(A60="","",TEXT(A60,"MM"))</f>
        <v/>
      </c>
      <c r="N60" s="10">
        <f>IF(A60="","",YEAR(A60))</f>
        <v/>
      </c>
    </row>
    <row r="61" ht="16" customHeight="1">
      <c r="A61" s="11" t="n"/>
      <c r="B61" s="11" t="n"/>
      <c r="C61" s="11" t="n"/>
      <c r="D61" s="11" t="n"/>
      <c r="E61" s="11" t="n"/>
      <c r="F61" s="38">
        <f>IF(D61="","",ROUND(E61/(1+VLOOKUP(D61,Parametri!$D$5:$E$7,2,FALSO)),2))</f>
        <v/>
      </c>
      <c r="G61" s="38">
        <f>IF(F61="","",ROUND(E61-F61,2))</f>
        <v/>
      </c>
      <c r="H61" s="11" t="n"/>
      <c r="I61" s="11" t="n"/>
      <c r="J61" s="11" t="n"/>
      <c r="K61" s="11" t="n"/>
      <c r="L61" s="9">
        <f>IF(AND(E61="",H61="",I61="",J61=""),"",IF(ROUND(H61+I61+J61,2)=E61,"OK","Verifica"))</f>
        <v/>
      </c>
      <c r="M61" s="10">
        <f>IF(A61="","",TEXT(A61,"MM"))</f>
        <v/>
      </c>
      <c r="N61" s="10">
        <f>IF(A61="","",YEAR(A61))</f>
        <v/>
      </c>
    </row>
    <row r="62" ht="16" customHeight="1">
      <c r="A62" s="11" t="n"/>
      <c r="B62" s="11" t="n"/>
      <c r="C62" s="11" t="n"/>
      <c r="D62" s="11" t="n"/>
      <c r="E62" s="11" t="n"/>
      <c r="F62" s="38">
        <f>IF(D62="","",ROUND(E62/(1+VLOOKUP(D62,Parametri!$D$5:$E$7,2,FALSO)),2))</f>
        <v/>
      </c>
      <c r="G62" s="38">
        <f>IF(F62="","",ROUND(E62-F62,2))</f>
        <v/>
      </c>
      <c r="H62" s="11" t="n"/>
      <c r="I62" s="11" t="n"/>
      <c r="J62" s="11" t="n"/>
      <c r="K62" s="11" t="n"/>
      <c r="L62" s="9">
        <f>IF(AND(E62="",H62="",I62="",J62=""),"",IF(ROUND(H62+I62+J62,2)=E62,"OK","Verifica"))</f>
        <v/>
      </c>
      <c r="M62" s="10">
        <f>IF(A62="","",TEXT(A62,"MM"))</f>
        <v/>
      </c>
      <c r="N62" s="10">
        <f>IF(A62="","",YEAR(A62))</f>
        <v/>
      </c>
    </row>
    <row r="63" ht="16" customHeight="1">
      <c r="A63" s="11" t="n"/>
      <c r="B63" s="11" t="n"/>
      <c r="C63" s="11" t="n"/>
      <c r="D63" s="11" t="n"/>
      <c r="E63" s="11" t="n"/>
      <c r="F63" s="38">
        <f>IF(D63="","",ROUND(E63/(1+VLOOKUP(D63,Parametri!$D$5:$E$7,2,FALSO)),2))</f>
        <v/>
      </c>
      <c r="G63" s="38">
        <f>IF(F63="","",ROUND(E63-F63,2))</f>
        <v/>
      </c>
      <c r="H63" s="11" t="n"/>
      <c r="I63" s="11" t="n"/>
      <c r="J63" s="11" t="n"/>
      <c r="K63" s="11" t="n"/>
      <c r="L63" s="9">
        <f>IF(AND(E63="",H63="",I63="",J63=""),"",IF(ROUND(H63+I63+J63,2)=E63,"OK","Verifica"))</f>
        <v/>
      </c>
      <c r="M63" s="10">
        <f>IF(A63="","",TEXT(A63,"MM"))</f>
        <v/>
      </c>
      <c r="N63" s="10">
        <f>IF(A63="","",YEAR(A63))</f>
        <v/>
      </c>
    </row>
    <row r="64" ht="16" customHeight="1">
      <c r="A64" s="11" t="n"/>
      <c r="B64" s="11" t="n"/>
      <c r="C64" s="11" t="n"/>
      <c r="D64" s="11" t="n"/>
      <c r="E64" s="11" t="n"/>
      <c r="F64" s="38">
        <f>IF(D64="","",ROUND(E64/(1+VLOOKUP(D64,Parametri!$D$5:$E$7,2,FALSO)),2))</f>
        <v/>
      </c>
      <c r="G64" s="38">
        <f>IF(F64="","",ROUND(E64-F64,2))</f>
        <v/>
      </c>
      <c r="H64" s="11" t="n"/>
      <c r="I64" s="11" t="n"/>
      <c r="J64" s="11" t="n"/>
      <c r="K64" s="11" t="n"/>
      <c r="L64" s="9">
        <f>IF(AND(E64="",H64="",I64="",J64=""),"",IF(ROUND(H64+I64+J64,2)=E64,"OK","Verifica"))</f>
        <v/>
      </c>
      <c r="M64" s="10">
        <f>IF(A64="","",TEXT(A64,"MM"))</f>
        <v/>
      </c>
      <c r="N64" s="10">
        <f>IF(A64="","",YEAR(A64))</f>
        <v/>
      </c>
    </row>
    <row r="65" ht="16" customHeight="1">
      <c r="A65" s="11" t="n"/>
      <c r="B65" s="11" t="n"/>
      <c r="C65" s="11" t="n"/>
      <c r="D65" s="11" t="n"/>
      <c r="E65" s="11" t="n"/>
      <c r="F65" s="38">
        <f>IF(D65="","",ROUND(E65/(1+VLOOKUP(D65,Parametri!$D$5:$E$7,2,FALSO)),2))</f>
        <v/>
      </c>
      <c r="G65" s="38">
        <f>IF(F65="","",ROUND(E65-F65,2))</f>
        <v/>
      </c>
      <c r="H65" s="11" t="n"/>
      <c r="I65" s="11" t="n"/>
      <c r="J65" s="11" t="n"/>
      <c r="K65" s="11" t="n"/>
      <c r="L65" s="9">
        <f>IF(AND(E65="",H65="",I65="",J65=""),"",IF(ROUND(H65+I65+J65,2)=E65,"OK","Verifica"))</f>
        <v/>
      </c>
      <c r="M65" s="10">
        <f>IF(A65="","",TEXT(A65,"MM"))</f>
        <v/>
      </c>
      <c r="N65" s="10">
        <f>IF(A65="","",YEAR(A65))</f>
        <v/>
      </c>
    </row>
    <row r="66" ht="16" customHeight="1">
      <c r="A66" s="11" t="n"/>
      <c r="B66" s="11" t="n"/>
      <c r="C66" s="11" t="n"/>
      <c r="D66" s="11" t="n"/>
      <c r="E66" s="11" t="n"/>
      <c r="F66" s="38">
        <f>IF(D66="","",ROUND(E66/(1+VLOOKUP(D66,Parametri!$D$5:$E$7,2,FALSO)),2))</f>
        <v/>
      </c>
      <c r="G66" s="38">
        <f>IF(F66="","",ROUND(E66-F66,2))</f>
        <v/>
      </c>
      <c r="H66" s="11" t="n"/>
      <c r="I66" s="11" t="n"/>
      <c r="J66" s="11" t="n"/>
      <c r="K66" s="11" t="n"/>
      <c r="L66" s="9">
        <f>IF(AND(E66="",H66="",I66="",J66=""),"",IF(ROUND(H66+I66+J66,2)=E66,"OK","Verifica"))</f>
        <v/>
      </c>
      <c r="M66" s="10">
        <f>IF(A66="","",TEXT(A66,"MM"))</f>
        <v/>
      </c>
      <c r="N66" s="10">
        <f>IF(A66="","",YEAR(A66))</f>
        <v/>
      </c>
    </row>
    <row r="67" ht="16" customHeight="1">
      <c r="A67" s="11" t="n"/>
      <c r="B67" s="11" t="n"/>
      <c r="C67" s="11" t="n"/>
      <c r="D67" s="11" t="n"/>
      <c r="E67" s="11" t="n"/>
      <c r="F67" s="38">
        <f>IF(D67="","",ROUND(E67/(1+VLOOKUP(D67,Parametri!$D$5:$E$7,2,FALSO)),2))</f>
        <v/>
      </c>
      <c r="G67" s="38">
        <f>IF(F67="","",ROUND(E67-F67,2))</f>
        <v/>
      </c>
      <c r="H67" s="11" t="n"/>
      <c r="I67" s="11" t="n"/>
      <c r="J67" s="11" t="n"/>
      <c r="K67" s="11" t="n"/>
      <c r="L67" s="9">
        <f>IF(AND(E67="",H67="",I67="",J67=""),"",IF(ROUND(H67+I67+J67,2)=E67,"OK","Verifica"))</f>
        <v/>
      </c>
      <c r="M67" s="10">
        <f>IF(A67="","",TEXT(A67,"MM"))</f>
        <v/>
      </c>
      <c r="N67" s="10">
        <f>IF(A67="","",YEAR(A67))</f>
        <v/>
      </c>
    </row>
    <row r="68" ht="16" customHeight="1">
      <c r="A68" s="11" t="n"/>
      <c r="B68" s="11" t="n"/>
      <c r="C68" s="11" t="n"/>
      <c r="D68" s="11" t="n"/>
      <c r="E68" s="11" t="n"/>
      <c r="F68" s="38">
        <f>IF(D68="","",ROUND(E68/(1+VLOOKUP(D68,Parametri!$D$5:$E$7,2,FALSO)),2))</f>
        <v/>
      </c>
      <c r="G68" s="38">
        <f>IF(F68="","",ROUND(E68-F68,2))</f>
        <v/>
      </c>
      <c r="H68" s="11" t="n"/>
      <c r="I68" s="11" t="n"/>
      <c r="J68" s="11" t="n"/>
      <c r="K68" s="11" t="n"/>
      <c r="L68" s="9">
        <f>IF(AND(E68="",H68="",I68="",J68=""),"",IF(ROUND(H68+I68+J68,2)=E68,"OK","Verifica"))</f>
        <v/>
      </c>
      <c r="M68" s="10">
        <f>IF(A68="","",TEXT(A68,"MM"))</f>
        <v/>
      </c>
      <c r="N68" s="10">
        <f>IF(A68="","",YEAR(A68))</f>
        <v/>
      </c>
    </row>
    <row r="69" ht="16" customHeight="1">
      <c r="A69" s="11" t="n"/>
      <c r="B69" s="11" t="n"/>
      <c r="C69" s="11" t="n"/>
      <c r="D69" s="11" t="n"/>
      <c r="E69" s="11" t="n"/>
      <c r="F69" s="38">
        <f>IF(D69="","",ROUND(E69/(1+VLOOKUP(D69,Parametri!$D$5:$E$7,2,FALSO)),2))</f>
        <v/>
      </c>
      <c r="G69" s="38">
        <f>IF(F69="","",ROUND(E69-F69,2))</f>
        <v/>
      </c>
      <c r="H69" s="11" t="n"/>
      <c r="I69" s="11" t="n"/>
      <c r="J69" s="11" t="n"/>
      <c r="K69" s="11" t="n"/>
      <c r="L69" s="9">
        <f>IF(AND(E69="",H69="",I69="",J69=""),"",IF(ROUND(H69+I69+J69,2)=E69,"OK","Verifica"))</f>
        <v/>
      </c>
      <c r="M69" s="10">
        <f>IF(A69="","",TEXT(A69,"MM"))</f>
        <v/>
      </c>
      <c r="N69" s="10">
        <f>IF(A69="","",YEAR(A69))</f>
        <v/>
      </c>
    </row>
    <row r="70" ht="16" customHeight="1">
      <c r="A70" s="11" t="n"/>
      <c r="B70" s="11" t="n"/>
      <c r="C70" s="11" t="n"/>
      <c r="D70" s="11" t="n"/>
      <c r="E70" s="11" t="n"/>
      <c r="F70" s="38">
        <f>IF(D70="","",ROUND(E70/(1+VLOOKUP(D70,Parametri!$D$5:$E$7,2,FALSO)),2))</f>
        <v/>
      </c>
      <c r="G70" s="38">
        <f>IF(F70="","",ROUND(E70-F70,2))</f>
        <v/>
      </c>
      <c r="H70" s="11" t="n"/>
      <c r="I70" s="11" t="n"/>
      <c r="J70" s="11" t="n"/>
      <c r="K70" s="11" t="n"/>
      <c r="L70" s="9">
        <f>IF(AND(E70="",H70="",I70="",J70=""),"",IF(ROUND(H70+I70+J70,2)=E70,"OK","Verifica"))</f>
        <v/>
      </c>
      <c r="M70" s="10">
        <f>IF(A70="","",TEXT(A70,"MM"))</f>
        <v/>
      </c>
      <c r="N70" s="10">
        <f>IF(A70="","",YEAR(A70))</f>
        <v/>
      </c>
    </row>
    <row r="71" ht="16" customHeight="1">
      <c r="A71" s="11" t="n"/>
      <c r="B71" s="11" t="n"/>
      <c r="C71" s="11" t="n"/>
      <c r="D71" s="11" t="n"/>
      <c r="E71" s="11" t="n"/>
      <c r="F71" s="38">
        <f>IF(D71="","",ROUND(E71/(1+VLOOKUP(D71,Parametri!$D$5:$E$7,2,FALSO)),2))</f>
        <v/>
      </c>
      <c r="G71" s="38">
        <f>IF(F71="","",ROUND(E71-F71,2))</f>
        <v/>
      </c>
      <c r="H71" s="11" t="n"/>
      <c r="I71" s="11" t="n"/>
      <c r="J71" s="11" t="n"/>
      <c r="K71" s="11" t="n"/>
      <c r="L71" s="9">
        <f>IF(AND(E71="",H71="",I71="",J71=""),"",IF(ROUND(H71+I71+J71,2)=E71,"OK","Verifica"))</f>
        <v/>
      </c>
      <c r="M71" s="10">
        <f>IF(A71="","",TEXT(A71,"MM"))</f>
        <v/>
      </c>
      <c r="N71" s="10">
        <f>IF(A71="","",YEAR(A71))</f>
        <v/>
      </c>
    </row>
    <row r="72" ht="16" customHeight="1">
      <c r="A72" s="11" t="n"/>
      <c r="B72" s="11" t="n"/>
      <c r="C72" s="11" t="n"/>
      <c r="D72" s="11" t="n"/>
      <c r="E72" s="11" t="n"/>
      <c r="F72" s="38">
        <f>IF(D72="","",ROUND(E72/(1+VLOOKUP(D72,Parametri!$D$5:$E$7,2,FALSO)),2))</f>
        <v/>
      </c>
      <c r="G72" s="38">
        <f>IF(F72="","",ROUND(E72-F72,2))</f>
        <v/>
      </c>
      <c r="H72" s="11" t="n"/>
      <c r="I72" s="11" t="n"/>
      <c r="J72" s="11" t="n"/>
      <c r="K72" s="11" t="n"/>
      <c r="L72" s="9">
        <f>IF(AND(E72="",H72="",I72="",J72=""),"",IF(ROUND(H72+I72+J72,2)=E72,"OK","Verifica"))</f>
        <v/>
      </c>
      <c r="M72" s="10">
        <f>IF(A72="","",TEXT(A72,"MM"))</f>
        <v/>
      </c>
      <c r="N72" s="10">
        <f>IF(A72="","",YEAR(A72))</f>
        <v/>
      </c>
    </row>
    <row r="73" ht="16" customHeight="1">
      <c r="A73" s="11" t="n"/>
      <c r="B73" s="11" t="n"/>
      <c r="C73" s="11" t="n"/>
      <c r="D73" s="11" t="n"/>
      <c r="E73" s="11" t="n"/>
      <c r="F73" s="38">
        <f>IF(D73="","",ROUND(E73/(1+VLOOKUP(D73,Parametri!$D$5:$E$7,2,FALSO)),2))</f>
        <v/>
      </c>
      <c r="G73" s="38">
        <f>IF(F73="","",ROUND(E73-F73,2))</f>
        <v/>
      </c>
      <c r="H73" s="11" t="n"/>
      <c r="I73" s="11" t="n"/>
      <c r="J73" s="11" t="n"/>
      <c r="K73" s="11" t="n"/>
      <c r="L73" s="9">
        <f>IF(AND(E73="",H73="",I73="",J73=""),"",IF(ROUND(H73+I73+J73,2)=E73,"OK","Verifica"))</f>
        <v/>
      </c>
      <c r="M73" s="10">
        <f>IF(A73="","",TEXT(A73,"MM"))</f>
        <v/>
      </c>
      <c r="N73" s="10">
        <f>IF(A73="","",YEAR(A73))</f>
        <v/>
      </c>
    </row>
    <row r="74" ht="16" customHeight="1">
      <c r="A74" s="11" t="n"/>
      <c r="B74" s="11" t="n"/>
      <c r="C74" s="11" t="n"/>
      <c r="D74" s="11" t="n"/>
      <c r="E74" s="11" t="n"/>
      <c r="F74" s="38">
        <f>IF(D74="","",ROUND(E74/(1+VLOOKUP(D74,Parametri!$D$5:$E$7,2,FALSO)),2))</f>
        <v/>
      </c>
      <c r="G74" s="38">
        <f>IF(F74="","",ROUND(E74-F74,2))</f>
        <v/>
      </c>
      <c r="H74" s="11" t="n"/>
      <c r="I74" s="11" t="n"/>
      <c r="J74" s="11" t="n"/>
      <c r="K74" s="11" t="n"/>
      <c r="L74" s="9">
        <f>IF(AND(E74="",H74="",I74="",J74=""),"",IF(ROUND(H74+I74+J74,2)=E74,"OK","Verifica"))</f>
        <v/>
      </c>
      <c r="M74" s="10">
        <f>IF(A74="","",TEXT(A74,"MM"))</f>
        <v/>
      </c>
      <c r="N74" s="10">
        <f>IF(A74="","",YEAR(A74))</f>
        <v/>
      </c>
    </row>
    <row r="75" ht="16" customHeight="1">
      <c r="A75" s="11" t="n"/>
      <c r="B75" s="11" t="n"/>
      <c r="C75" s="11" t="n"/>
      <c r="D75" s="11" t="n"/>
      <c r="E75" s="11" t="n"/>
      <c r="F75" s="38">
        <f>IF(D75="","",ROUND(E75/(1+VLOOKUP(D75,Parametri!$D$5:$E$7,2,FALSO)),2))</f>
        <v/>
      </c>
      <c r="G75" s="38">
        <f>IF(F75="","",ROUND(E75-F75,2))</f>
        <v/>
      </c>
      <c r="H75" s="11" t="n"/>
      <c r="I75" s="11" t="n"/>
      <c r="J75" s="11" t="n"/>
      <c r="K75" s="11" t="n"/>
      <c r="L75" s="9">
        <f>IF(AND(E75="",H75="",I75="",J75=""),"",IF(ROUND(H75+I75+J75,2)=E75,"OK","Verifica"))</f>
        <v/>
      </c>
      <c r="M75" s="10">
        <f>IF(A75="","",TEXT(A75,"MM"))</f>
        <v/>
      </c>
      <c r="N75" s="10">
        <f>IF(A75="","",YEAR(A75))</f>
        <v/>
      </c>
    </row>
    <row r="76" ht="16" customHeight="1">
      <c r="A76" s="11" t="n"/>
      <c r="B76" s="11" t="n"/>
      <c r="C76" s="11" t="n"/>
      <c r="D76" s="11" t="n"/>
      <c r="E76" s="11" t="n"/>
      <c r="F76" s="38">
        <f>IF(D76="","",ROUND(E76/(1+VLOOKUP(D76,Parametri!$D$5:$E$7,2,FALSO)),2))</f>
        <v/>
      </c>
      <c r="G76" s="38">
        <f>IF(F76="","",ROUND(E76-F76,2))</f>
        <v/>
      </c>
      <c r="H76" s="11" t="n"/>
      <c r="I76" s="11" t="n"/>
      <c r="J76" s="11" t="n"/>
      <c r="K76" s="11" t="n"/>
      <c r="L76" s="9">
        <f>IF(AND(E76="",H76="",I76="",J76=""),"",IF(ROUND(H76+I76+J76,2)=E76,"OK","Verifica"))</f>
        <v/>
      </c>
      <c r="M76" s="10">
        <f>IF(A76="","",TEXT(A76,"MM"))</f>
        <v/>
      </c>
      <c r="N76" s="10">
        <f>IF(A76="","",YEAR(A76))</f>
        <v/>
      </c>
    </row>
    <row r="77" ht="16" customHeight="1">
      <c r="A77" s="11" t="n"/>
      <c r="B77" s="11" t="n"/>
      <c r="C77" s="11" t="n"/>
      <c r="D77" s="11" t="n"/>
      <c r="E77" s="11" t="n"/>
      <c r="F77" s="38">
        <f>IF(D77="","",ROUND(E77/(1+VLOOKUP(D77,Parametri!$D$5:$E$7,2,FALSO)),2))</f>
        <v/>
      </c>
      <c r="G77" s="38">
        <f>IF(F77="","",ROUND(E77-F77,2))</f>
        <v/>
      </c>
      <c r="H77" s="11" t="n"/>
      <c r="I77" s="11" t="n"/>
      <c r="J77" s="11" t="n"/>
      <c r="K77" s="11" t="n"/>
      <c r="L77" s="9">
        <f>IF(AND(E77="",H77="",I77="",J77=""),"",IF(ROUND(H77+I77+J77,2)=E77,"OK","Verifica"))</f>
        <v/>
      </c>
      <c r="M77" s="10">
        <f>IF(A77="","",TEXT(A77,"MM"))</f>
        <v/>
      </c>
      <c r="N77" s="10">
        <f>IF(A77="","",YEAR(A77))</f>
        <v/>
      </c>
    </row>
    <row r="78" ht="16" customHeight="1">
      <c r="A78" s="11" t="n"/>
      <c r="B78" s="11" t="n"/>
      <c r="C78" s="11" t="n"/>
      <c r="D78" s="11" t="n"/>
      <c r="E78" s="11" t="n"/>
      <c r="F78" s="38">
        <f>IF(D78="","",ROUND(E78/(1+VLOOKUP(D78,Parametri!$D$5:$E$7,2,FALSO)),2))</f>
        <v/>
      </c>
      <c r="G78" s="38">
        <f>IF(F78="","",ROUND(E78-F78,2))</f>
        <v/>
      </c>
      <c r="H78" s="11" t="n"/>
      <c r="I78" s="11" t="n"/>
      <c r="J78" s="11" t="n"/>
      <c r="K78" s="11" t="n"/>
      <c r="L78" s="9">
        <f>IF(AND(E78="",H78="",I78="",J78=""),"",IF(ROUND(H78+I78+J78,2)=E78,"OK","Verifica"))</f>
        <v/>
      </c>
      <c r="M78" s="10">
        <f>IF(A78="","",TEXT(A78,"MM"))</f>
        <v/>
      </c>
      <c r="N78" s="10">
        <f>IF(A78="","",YEAR(A78))</f>
        <v/>
      </c>
    </row>
    <row r="79" ht="16" customHeight="1">
      <c r="A79" s="11" t="n"/>
      <c r="B79" s="11" t="n"/>
      <c r="C79" s="11" t="n"/>
      <c r="D79" s="11" t="n"/>
      <c r="E79" s="11" t="n"/>
      <c r="F79" s="38">
        <f>IF(D79="","",ROUND(E79/(1+VLOOKUP(D79,Parametri!$D$5:$E$7,2,FALSO)),2))</f>
        <v/>
      </c>
      <c r="G79" s="38">
        <f>IF(F79="","",ROUND(E79-F79,2))</f>
        <v/>
      </c>
      <c r="H79" s="11" t="n"/>
      <c r="I79" s="11" t="n"/>
      <c r="J79" s="11" t="n"/>
      <c r="K79" s="11" t="n"/>
      <c r="L79" s="9">
        <f>IF(AND(E79="",H79="",I79="",J79=""),"",IF(ROUND(H79+I79+J79,2)=E79,"OK","Verifica"))</f>
        <v/>
      </c>
      <c r="M79" s="10">
        <f>IF(A79="","",TEXT(A79,"MM"))</f>
        <v/>
      </c>
      <c r="N79" s="10">
        <f>IF(A79="","",YEAR(A79))</f>
        <v/>
      </c>
    </row>
    <row r="80" ht="16" customHeight="1">
      <c r="A80" s="11" t="n"/>
      <c r="B80" s="11" t="n"/>
      <c r="C80" s="11" t="n"/>
      <c r="D80" s="11" t="n"/>
      <c r="E80" s="11" t="n"/>
      <c r="F80" s="38">
        <f>IF(D80="","",ROUND(E80/(1+VLOOKUP(D80,Parametri!$D$5:$E$7,2,FALSO)),2))</f>
        <v/>
      </c>
      <c r="G80" s="38">
        <f>IF(F80="","",ROUND(E80-F80,2))</f>
        <v/>
      </c>
      <c r="H80" s="11" t="n"/>
      <c r="I80" s="11" t="n"/>
      <c r="J80" s="11" t="n"/>
      <c r="K80" s="11" t="n"/>
      <c r="L80" s="9">
        <f>IF(AND(E80="",H80="",I80="",J80=""),"",IF(ROUND(H80+I80+J80,2)=E80,"OK","Verifica"))</f>
        <v/>
      </c>
      <c r="M80" s="10">
        <f>IF(A80="","",TEXT(A80,"MM"))</f>
        <v/>
      </c>
      <c r="N80" s="10">
        <f>IF(A80="","",YEAR(A80))</f>
        <v/>
      </c>
    </row>
    <row r="81" ht="16" customHeight="1">
      <c r="A81" s="11" t="n"/>
      <c r="B81" s="11" t="n"/>
      <c r="C81" s="11" t="n"/>
      <c r="D81" s="11" t="n"/>
      <c r="E81" s="11" t="n"/>
      <c r="F81" s="38">
        <f>IF(D81="","",ROUND(E81/(1+VLOOKUP(D81,Parametri!$D$5:$E$7,2,FALSO)),2))</f>
        <v/>
      </c>
      <c r="G81" s="38">
        <f>IF(F81="","",ROUND(E81-F81,2))</f>
        <v/>
      </c>
      <c r="H81" s="11" t="n"/>
      <c r="I81" s="11" t="n"/>
      <c r="J81" s="11" t="n"/>
      <c r="K81" s="11" t="n"/>
      <c r="L81" s="9">
        <f>IF(AND(E81="",H81="",I81="",J81=""),"",IF(ROUND(H81+I81+J81,2)=E81,"OK","Verifica"))</f>
        <v/>
      </c>
      <c r="M81" s="10">
        <f>IF(A81="","",TEXT(A81,"MM"))</f>
        <v/>
      </c>
      <c r="N81" s="10">
        <f>IF(A81="","",YEAR(A81))</f>
        <v/>
      </c>
    </row>
    <row r="82" ht="16" customHeight="1">
      <c r="A82" s="11" t="n"/>
      <c r="B82" s="11" t="n"/>
      <c r="C82" s="11" t="n"/>
      <c r="D82" s="11" t="n"/>
      <c r="E82" s="11" t="n"/>
      <c r="F82" s="38">
        <f>IF(D82="","",ROUND(E82/(1+VLOOKUP(D82,Parametri!$D$5:$E$7,2,FALSO)),2))</f>
        <v/>
      </c>
      <c r="G82" s="38">
        <f>IF(F82="","",ROUND(E82-F82,2))</f>
        <v/>
      </c>
      <c r="H82" s="11" t="n"/>
      <c r="I82" s="11" t="n"/>
      <c r="J82" s="11" t="n"/>
      <c r="K82" s="11" t="n"/>
      <c r="L82" s="9">
        <f>IF(AND(E82="",H82="",I82="",J82=""),"",IF(ROUND(H82+I82+J82,2)=E82,"OK","Verifica"))</f>
        <v/>
      </c>
      <c r="M82" s="10">
        <f>IF(A82="","",TEXT(A82,"MM"))</f>
        <v/>
      </c>
      <c r="N82" s="10">
        <f>IF(A82="","",YEAR(A82))</f>
        <v/>
      </c>
    </row>
    <row r="83" ht="16" customHeight="1">
      <c r="A83" s="11" t="n"/>
      <c r="B83" s="11" t="n"/>
      <c r="C83" s="11" t="n"/>
      <c r="D83" s="11" t="n"/>
      <c r="E83" s="11" t="n"/>
      <c r="F83" s="38">
        <f>IF(D83="","",ROUND(E83/(1+VLOOKUP(D83,Parametri!$D$5:$E$7,2,FALSO)),2))</f>
        <v/>
      </c>
      <c r="G83" s="38">
        <f>IF(F83="","",ROUND(E83-F83,2))</f>
        <v/>
      </c>
      <c r="H83" s="11" t="n"/>
      <c r="I83" s="11" t="n"/>
      <c r="J83" s="11" t="n"/>
      <c r="K83" s="11" t="n"/>
      <c r="L83" s="9">
        <f>IF(AND(E83="",H83="",I83="",J83=""),"",IF(ROUND(H83+I83+J83,2)=E83,"OK","Verifica"))</f>
        <v/>
      </c>
      <c r="M83" s="10">
        <f>IF(A83="","",TEXT(A83,"MM"))</f>
        <v/>
      </c>
      <c r="N83" s="10">
        <f>IF(A83="","",YEAR(A83))</f>
        <v/>
      </c>
    </row>
    <row r="84" ht="16" customHeight="1">
      <c r="A84" s="11" t="n"/>
      <c r="B84" s="11" t="n"/>
      <c r="C84" s="11" t="n"/>
      <c r="D84" s="11" t="n"/>
      <c r="E84" s="11" t="n"/>
      <c r="F84" s="38">
        <f>IF(D84="","",ROUND(E84/(1+VLOOKUP(D84,Parametri!$D$5:$E$7,2,FALSO)),2))</f>
        <v/>
      </c>
      <c r="G84" s="38">
        <f>IF(F84="","",ROUND(E84-F84,2))</f>
        <v/>
      </c>
      <c r="H84" s="11" t="n"/>
      <c r="I84" s="11" t="n"/>
      <c r="J84" s="11" t="n"/>
      <c r="K84" s="11" t="n"/>
      <c r="L84" s="9">
        <f>IF(AND(E84="",H84="",I84="",J84=""),"",IF(ROUND(H84+I84+J84,2)=E84,"OK","Verifica"))</f>
        <v/>
      </c>
      <c r="M84" s="10">
        <f>IF(A84="","",TEXT(A84,"MM"))</f>
        <v/>
      </c>
      <c r="N84" s="10">
        <f>IF(A84="","",YEAR(A84))</f>
        <v/>
      </c>
    </row>
    <row r="85" ht="16" customHeight="1">
      <c r="A85" s="11" t="n"/>
      <c r="B85" s="11" t="n"/>
      <c r="C85" s="11" t="n"/>
      <c r="D85" s="11" t="n"/>
      <c r="E85" s="11" t="n"/>
      <c r="F85" s="38">
        <f>IF(D85="","",ROUND(E85/(1+VLOOKUP(D85,Parametri!$D$5:$E$7,2,FALSO)),2))</f>
        <v/>
      </c>
      <c r="G85" s="38">
        <f>IF(F85="","",ROUND(E85-F85,2))</f>
        <v/>
      </c>
      <c r="H85" s="11" t="n"/>
      <c r="I85" s="11" t="n"/>
      <c r="J85" s="11" t="n"/>
      <c r="K85" s="11" t="n"/>
      <c r="L85" s="9">
        <f>IF(AND(E85="",H85="",I85="",J85=""),"",IF(ROUND(H85+I85+J85,2)=E85,"OK","Verifica"))</f>
        <v/>
      </c>
      <c r="M85" s="10">
        <f>IF(A85="","",TEXT(A85,"MM"))</f>
        <v/>
      </c>
      <c r="N85" s="10">
        <f>IF(A85="","",YEAR(A85))</f>
        <v/>
      </c>
    </row>
    <row r="86" ht="16" customHeight="1">
      <c r="A86" s="11" t="n"/>
      <c r="B86" s="11" t="n"/>
      <c r="C86" s="11" t="n"/>
      <c r="D86" s="11" t="n"/>
      <c r="E86" s="11" t="n"/>
      <c r="F86" s="38">
        <f>IF(D86="","",ROUND(E86/(1+VLOOKUP(D86,Parametri!$D$5:$E$7,2,FALSO)),2))</f>
        <v/>
      </c>
      <c r="G86" s="38">
        <f>IF(F86="","",ROUND(E86-F86,2))</f>
        <v/>
      </c>
      <c r="H86" s="11" t="n"/>
      <c r="I86" s="11" t="n"/>
      <c r="J86" s="11" t="n"/>
      <c r="K86" s="11" t="n"/>
      <c r="L86" s="9">
        <f>IF(AND(E86="",H86="",I86="",J86=""),"",IF(ROUND(H86+I86+J86,2)=E86,"OK","Verifica"))</f>
        <v/>
      </c>
      <c r="M86" s="10">
        <f>IF(A86="","",TEXT(A86,"MM"))</f>
        <v/>
      </c>
      <c r="N86" s="10">
        <f>IF(A86="","",YEAR(A86))</f>
        <v/>
      </c>
    </row>
    <row r="87" ht="16" customHeight="1">
      <c r="A87" s="11" t="n"/>
      <c r="B87" s="11" t="n"/>
      <c r="C87" s="11" t="n"/>
      <c r="D87" s="11" t="n"/>
      <c r="E87" s="11" t="n"/>
      <c r="F87" s="38">
        <f>IF(D87="","",ROUND(E87/(1+VLOOKUP(D87,Parametri!$D$5:$E$7,2,FALSO)),2))</f>
        <v/>
      </c>
      <c r="G87" s="38">
        <f>IF(F87="","",ROUND(E87-F87,2))</f>
        <v/>
      </c>
      <c r="H87" s="11" t="n"/>
      <c r="I87" s="11" t="n"/>
      <c r="J87" s="11" t="n"/>
      <c r="K87" s="11" t="n"/>
      <c r="L87" s="9">
        <f>IF(AND(E87="",H87="",I87="",J87=""),"",IF(ROUND(H87+I87+J87,2)=E87,"OK","Verifica"))</f>
        <v/>
      </c>
      <c r="M87" s="10">
        <f>IF(A87="","",TEXT(A87,"MM"))</f>
        <v/>
      </c>
      <c r="N87" s="10">
        <f>IF(A87="","",YEAR(A87))</f>
        <v/>
      </c>
    </row>
    <row r="88" ht="16" customHeight="1">
      <c r="A88" s="11" t="n"/>
      <c r="B88" s="11" t="n"/>
      <c r="C88" s="11" t="n"/>
      <c r="D88" s="11" t="n"/>
      <c r="E88" s="11" t="n"/>
      <c r="F88" s="38">
        <f>IF(D88="","",ROUND(E88/(1+VLOOKUP(D88,Parametri!$D$5:$E$7,2,FALSO)),2))</f>
        <v/>
      </c>
      <c r="G88" s="38">
        <f>IF(F88="","",ROUND(E88-F88,2))</f>
        <v/>
      </c>
      <c r="H88" s="11" t="n"/>
      <c r="I88" s="11" t="n"/>
      <c r="J88" s="11" t="n"/>
      <c r="K88" s="11" t="n"/>
      <c r="L88" s="9">
        <f>IF(AND(E88="",H88="",I88="",J88=""),"",IF(ROUND(H88+I88+J88,2)=E88,"OK","Verifica"))</f>
        <v/>
      </c>
      <c r="M88" s="10">
        <f>IF(A88="","",TEXT(A88,"MM"))</f>
        <v/>
      </c>
      <c r="N88" s="10">
        <f>IF(A88="","",YEAR(A88))</f>
        <v/>
      </c>
    </row>
    <row r="89" ht="16" customHeight="1">
      <c r="A89" s="11" t="n"/>
      <c r="B89" s="11" t="n"/>
      <c r="C89" s="11" t="n"/>
      <c r="D89" s="11" t="n"/>
      <c r="E89" s="11" t="n"/>
      <c r="F89" s="38">
        <f>IF(D89="","",ROUND(E89/(1+VLOOKUP(D89,Parametri!$D$5:$E$7,2,FALSO)),2))</f>
        <v/>
      </c>
      <c r="G89" s="38">
        <f>IF(F89="","",ROUND(E89-F89,2))</f>
        <v/>
      </c>
      <c r="H89" s="11" t="n"/>
      <c r="I89" s="11" t="n"/>
      <c r="J89" s="11" t="n"/>
      <c r="K89" s="11" t="n"/>
      <c r="L89" s="9">
        <f>IF(AND(E89="",H89="",I89="",J89=""),"",IF(ROUND(H89+I89+J89,2)=E89,"OK","Verifica"))</f>
        <v/>
      </c>
      <c r="M89" s="10">
        <f>IF(A89="","",TEXT(A89,"MM"))</f>
        <v/>
      </c>
      <c r="N89" s="10">
        <f>IF(A89="","",YEAR(A89))</f>
        <v/>
      </c>
    </row>
    <row r="90" ht="16" customHeight="1">
      <c r="A90" s="11" t="n"/>
      <c r="B90" s="11" t="n"/>
      <c r="C90" s="11" t="n"/>
      <c r="D90" s="11" t="n"/>
      <c r="E90" s="11" t="n"/>
      <c r="F90" s="38">
        <f>IF(D90="","",ROUND(E90/(1+VLOOKUP(D90,Parametri!$D$5:$E$7,2,FALSO)),2))</f>
        <v/>
      </c>
      <c r="G90" s="38">
        <f>IF(F90="","",ROUND(E90-F90,2))</f>
        <v/>
      </c>
      <c r="H90" s="11" t="n"/>
      <c r="I90" s="11" t="n"/>
      <c r="J90" s="11" t="n"/>
      <c r="K90" s="11" t="n"/>
      <c r="L90" s="9">
        <f>IF(AND(E90="",H90="",I90="",J90=""),"",IF(ROUND(H90+I90+J90,2)=E90,"OK","Verifica"))</f>
        <v/>
      </c>
      <c r="M90" s="10">
        <f>IF(A90="","",TEXT(A90,"MM"))</f>
        <v/>
      </c>
      <c r="N90" s="10">
        <f>IF(A90="","",YEAR(A90))</f>
        <v/>
      </c>
    </row>
    <row r="91" ht="16" customHeight="1">
      <c r="A91" s="11" t="n"/>
      <c r="B91" s="11" t="n"/>
      <c r="C91" s="11" t="n"/>
      <c r="D91" s="11" t="n"/>
      <c r="E91" s="11" t="n"/>
      <c r="F91" s="38">
        <f>IF(D91="","",ROUND(E91/(1+VLOOKUP(D91,Parametri!$D$5:$E$7,2,FALSO)),2))</f>
        <v/>
      </c>
      <c r="G91" s="38">
        <f>IF(F91="","",ROUND(E91-F91,2))</f>
        <v/>
      </c>
      <c r="H91" s="11" t="n"/>
      <c r="I91" s="11" t="n"/>
      <c r="J91" s="11" t="n"/>
      <c r="K91" s="11" t="n"/>
      <c r="L91" s="9">
        <f>IF(AND(E91="",H91="",I91="",J91=""),"",IF(ROUND(H91+I91+J91,2)=E91,"OK","Verifica"))</f>
        <v/>
      </c>
      <c r="M91" s="10">
        <f>IF(A91="","",TEXT(A91,"MM"))</f>
        <v/>
      </c>
      <c r="N91" s="10">
        <f>IF(A91="","",YEAR(A91))</f>
        <v/>
      </c>
    </row>
    <row r="92" ht="16" customHeight="1">
      <c r="A92" s="11" t="n"/>
      <c r="B92" s="11" t="n"/>
      <c r="C92" s="11" t="n"/>
      <c r="D92" s="11" t="n"/>
      <c r="E92" s="11" t="n"/>
      <c r="F92" s="38">
        <f>IF(D92="","",ROUND(E92/(1+VLOOKUP(D92,Parametri!$D$5:$E$7,2,FALSO)),2))</f>
        <v/>
      </c>
      <c r="G92" s="38">
        <f>IF(F92="","",ROUND(E92-F92,2))</f>
        <v/>
      </c>
      <c r="H92" s="11" t="n"/>
      <c r="I92" s="11" t="n"/>
      <c r="J92" s="11" t="n"/>
      <c r="K92" s="11" t="n"/>
      <c r="L92" s="9">
        <f>IF(AND(E92="",H92="",I92="",J92=""),"",IF(ROUND(H92+I92+J92,2)=E92,"OK","Verifica"))</f>
        <v/>
      </c>
      <c r="M92" s="10">
        <f>IF(A92="","",TEXT(A92,"MM"))</f>
        <v/>
      </c>
      <c r="N92" s="10">
        <f>IF(A92="","",YEAR(A92))</f>
        <v/>
      </c>
    </row>
    <row r="93" ht="16" customHeight="1">
      <c r="A93" s="11" t="n"/>
      <c r="B93" s="11" t="n"/>
      <c r="C93" s="11" t="n"/>
      <c r="D93" s="11" t="n"/>
      <c r="E93" s="11" t="n"/>
      <c r="F93" s="38">
        <f>IF(D93="","",ROUND(E93/(1+VLOOKUP(D93,Parametri!$D$5:$E$7,2,FALSO)),2))</f>
        <v/>
      </c>
      <c r="G93" s="38">
        <f>IF(F93="","",ROUND(E93-F93,2))</f>
        <v/>
      </c>
      <c r="H93" s="11" t="n"/>
      <c r="I93" s="11" t="n"/>
      <c r="J93" s="11" t="n"/>
      <c r="K93" s="11" t="n"/>
      <c r="L93" s="9">
        <f>IF(AND(E93="",H93="",I93="",J93=""),"",IF(ROUND(H93+I93+J93,2)=E93,"OK","Verifica"))</f>
        <v/>
      </c>
      <c r="M93" s="10">
        <f>IF(A93="","",TEXT(A93,"MM"))</f>
        <v/>
      </c>
      <c r="N93" s="10">
        <f>IF(A93="","",YEAR(A93))</f>
        <v/>
      </c>
    </row>
    <row r="94" ht="16" customHeight="1">
      <c r="A94" s="11" t="n"/>
      <c r="B94" s="11" t="n"/>
      <c r="C94" s="11" t="n"/>
      <c r="D94" s="11" t="n"/>
      <c r="E94" s="11" t="n"/>
      <c r="F94" s="38">
        <f>IF(D94="","",ROUND(E94/(1+VLOOKUP(D94,Parametri!$D$5:$E$7,2,FALSO)),2))</f>
        <v/>
      </c>
      <c r="G94" s="38">
        <f>IF(F94="","",ROUND(E94-F94,2))</f>
        <v/>
      </c>
      <c r="H94" s="11" t="n"/>
      <c r="I94" s="11" t="n"/>
      <c r="J94" s="11" t="n"/>
      <c r="K94" s="11" t="n"/>
      <c r="L94" s="9">
        <f>IF(AND(E94="",H94="",I94="",J94=""),"",IF(ROUND(H94+I94+J94,2)=E94,"OK","Verifica"))</f>
        <v/>
      </c>
      <c r="M94" s="10">
        <f>IF(A94="","",TEXT(A94,"MM"))</f>
        <v/>
      </c>
      <c r="N94" s="10">
        <f>IF(A94="","",YEAR(A94))</f>
        <v/>
      </c>
    </row>
    <row r="95" ht="16" customHeight="1">
      <c r="A95" s="11" t="n"/>
      <c r="B95" s="11" t="n"/>
      <c r="C95" s="11" t="n"/>
      <c r="D95" s="11" t="n"/>
      <c r="E95" s="11" t="n"/>
      <c r="F95" s="38">
        <f>IF(D95="","",ROUND(E95/(1+VLOOKUP(D95,Parametri!$D$5:$E$7,2,FALSO)),2))</f>
        <v/>
      </c>
      <c r="G95" s="38">
        <f>IF(F95="","",ROUND(E95-F95,2))</f>
        <v/>
      </c>
      <c r="H95" s="11" t="n"/>
      <c r="I95" s="11" t="n"/>
      <c r="J95" s="11" t="n"/>
      <c r="K95" s="11" t="n"/>
      <c r="L95" s="9">
        <f>IF(AND(E95="",H95="",I95="",J95=""),"",IF(ROUND(H95+I95+J95,2)=E95,"OK","Verifica"))</f>
        <v/>
      </c>
      <c r="M95" s="10">
        <f>IF(A95="","",TEXT(A95,"MM"))</f>
        <v/>
      </c>
      <c r="N95" s="10">
        <f>IF(A95="","",YEAR(A95))</f>
        <v/>
      </c>
    </row>
    <row r="96" ht="16" customHeight="1">
      <c r="A96" s="11" t="n"/>
      <c r="B96" s="11" t="n"/>
      <c r="C96" s="11" t="n"/>
      <c r="D96" s="11" t="n"/>
      <c r="E96" s="11" t="n"/>
      <c r="F96" s="38">
        <f>IF(D96="","",ROUND(E96/(1+VLOOKUP(D96,Parametri!$D$5:$E$7,2,FALSO)),2))</f>
        <v/>
      </c>
      <c r="G96" s="38">
        <f>IF(F96="","",ROUND(E96-F96,2))</f>
        <v/>
      </c>
      <c r="H96" s="11" t="n"/>
      <c r="I96" s="11" t="n"/>
      <c r="J96" s="11" t="n"/>
      <c r="K96" s="11" t="n"/>
      <c r="L96" s="9">
        <f>IF(AND(E96="",H96="",I96="",J96=""),"",IF(ROUND(H96+I96+J96,2)=E96,"OK","Verifica"))</f>
        <v/>
      </c>
      <c r="M96" s="10">
        <f>IF(A96="","",TEXT(A96,"MM"))</f>
        <v/>
      </c>
      <c r="N96" s="10">
        <f>IF(A96="","",YEAR(A96))</f>
        <v/>
      </c>
    </row>
    <row r="97" ht="16" customHeight="1">
      <c r="A97" s="11" t="n"/>
      <c r="B97" s="11" t="n"/>
      <c r="C97" s="11" t="n"/>
      <c r="D97" s="11" t="n"/>
      <c r="E97" s="11" t="n"/>
      <c r="F97" s="38">
        <f>IF(D97="","",ROUND(E97/(1+VLOOKUP(D97,Parametri!$D$5:$E$7,2,FALSO)),2))</f>
        <v/>
      </c>
      <c r="G97" s="38">
        <f>IF(F97="","",ROUND(E97-F97,2))</f>
        <v/>
      </c>
      <c r="H97" s="11" t="n"/>
      <c r="I97" s="11" t="n"/>
      <c r="J97" s="11" t="n"/>
      <c r="K97" s="11" t="n"/>
      <c r="L97" s="9">
        <f>IF(AND(E97="",H97="",I97="",J97=""),"",IF(ROUND(H97+I97+J97,2)=E97,"OK","Verifica"))</f>
        <v/>
      </c>
      <c r="M97" s="10">
        <f>IF(A97="","",TEXT(A97,"MM"))</f>
        <v/>
      </c>
      <c r="N97" s="10">
        <f>IF(A97="","",YEAR(A97))</f>
        <v/>
      </c>
    </row>
    <row r="98" ht="16" customHeight="1">
      <c r="A98" s="11" t="n"/>
      <c r="B98" s="11" t="n"/>
      <c r="C98" s="11" t="n"/>
      <c r="D98" s="11" t="n"/>
      <c r="E98" s="11" t="n"/>
      <c r="F98" s="38">
        <f>IF(D98="","",ROUND(E98/(1+VLOOKUP(D98,Parametri!$D$5:$E$7,2,FALSO)),2))</f>
        <v/>
      </c>
      <c r="G98" s="38">
        <f>IF(F98="","",ROUND(E98-F98,2))</f>
        <v/>
      </c>
      <c r="H98" s="11" t="n"/>
      <c r="I98" s="11" t="n"/>
      <c r="J98" s="11" t="n"/>
      <c r="K98" s="11" t="n"/>
      <c r="L98" s="9">
        <f>IF(AND(E98="",H98="",I98="",J98=""),"",IF(ROUND(H98+I98+J98,2)=E98,"OK","Verifica"))</f>
        <v/>
      </c>
      <c r="M98" s="10">
        <f>IF(A98="","",TEXT(A98,"MM"))</f>
        <v/>
      </c>
      <c r="N98" s="10">
        <f>IF(A98="","",YEAR(A98))</f>
        <v/>
      </c>
    </row>
    <row r="99" ht="16" customHeight="1">
      <c r="A99" s="11" t="n"/>
      <c r="B99" s="11" t="n"/>
      <c r="C99" s="11" t="n"/>
      <c r="D99" s="11" t="n"/>
      <c r="E99" s="11" t="n"/>
      <c r="F99" s="38">
        <f>IF(D99="","",ROUND(E99/(1+VLOOKUP(D99,Parametri!$D$5:$E$7,2,FALSO)),2))</f>
        <v/>
      </c>
      <c r="G99" s="38">
        <f>IF(F99="","",ROUND(E99-F99,2))</f>
        <v/>
      </c>
      <c r="H99" s="11" t="n"/>
      <c r="I99" s="11" t="n"/>
      <c r="J99" s="11" t="n"/>
      <c r="K99" s="11" t="n"/>
      <c r="L99" s="9">
        <f>IF(AND(E99="",H99="",I99="",J99=""),"",IF(ROUND(H99+I99+J99,2)=E99,"OK","Verifica"))</f>
        <v/>
      </c>
      <c r="M99" s="10">
        <f>IF(A99="","",TEXT(A99,"MM"))</f>
        <v/>
      </c>
      <c r="N99" s="10">
        <f>IF(A99="","",YEAR(A99))</f>
        <v/>
      </c>
    </row>
    <row r="100" ht="16" customHeight="1">
      <c r="A100" s="11" t="n"/>
      <c r="B100" s="11" t="n"/>
      <c r="C100" s="11" t="n"/>
      <c r="D100" s="11" t="n"/>
      <c r="E100" s="11" t="n"/>
      <c r="F100" s="38">
        <f>IF(D100="","",ROUND(E100/(1+VLOOKUP(D100,Parametri!$D$5:$E$7,2,FALSO)),2))</f>
        <v/>
      </c>
      <c r="G100" s="38">
        <f>IF(F100="","",ROUND(E100-F100,2))</f>
        <v/>
      </c>
      <c r="H100" s="11" t="n"/>
      <c r="I100" s="11" t="n"/>
      <c r="J100" s="11" t="n"/>
      <c r="K100" s="11" t="n"/>
      <c r="L100" s="9">
        <f>IF(AND(E100="",H100="",I100="",J100=""),"",IF(ROUND(H100+I100+J100,2)=E100,"OK","Verifica"))</f>
        <v/>
      </c>
      <c r="M100" s="10">
        <f>IF(A100="","",TEXT(A100,"MM"))</f>
        <v/>
      </c>
      <c r="N100" s="10">
        <f>IF(A100="","",YEAR(A100))</f>
        <v/>
      </c>
    </row>
    <row r="101" ht="16" customHeight="1">
      <c r="A101" s="11" t="n"/>
      <c r="B101" s="11" t="n"/>
      <c r="C101" s="11" t="n"/>
      <c r="D101" s="11" t="n"/>
      <c r="E101" s="11" t="n"/>
      <c r="F101" s="38">
        <f>IF(D101="","",ROUND(E101/(1+VLOOKUP(D101,Parametri!$D$5:$E$7,2,FALSO)),2))</f>
        <v/>
      </c>
      <c r="G101" s="38">
        <f>IF(F101="","",ROUND(E101-F101,2))</f>
        <v/>
      </c>
      <c r="H101" s="11" t="n"/>
      <c r="I101" s="11" t="n"/>
      <c r="J101" s="11" t="n"/>
      <c r="K101" s="11" t="n"/>
      <c r="L101" s="9">
        <f>IF(AND(E101="",H101="",I101="",J101=""),"",IF(ROUND(H101+I101+J101,2)=E101,"OK","Verifica"))</f>
        <v/>
      </c>
      <c r="M101" s="10">
        <f>IF(A101="","",TEXT(A101,"MM"))</f>
        <v/>
      </c>
      <c r="N101" s="10">
        <f>IF(A101="","",YEAR(A101))</f>
        <v/>
      </c>
    </row>
    <row r="102" ht="16" customHeight="1">
      <c r="A102" s="11" t="n"/>
      <c r="B102" s="11" t="n"/>
      <c r="C102" s="11" t="n"/>
      <c r="D102" s="11" t="n"/>
      <c r="E102" s="11" t="n"/>
      <c r="F102" s="38">
        <f>IF(D102="","",ROUND(E102/(1+VLOOKUP(D102,Parametri!$D$5:$E$7,2,FALSO)),2))</f>
        <v/>
      </c>
      <c r="G102" s="38">
        <f>IF(F102="","",ROUND(E102-F102,2))</f>
        <v/>
      </c>
      <c r="H102" s="11" t="n"/>
      <c r="I102" s="11" t="n"/>
      <c r="J102" s="11" t="n"/>
      <c r="K102" s="11" t="n"/>
      <c r="L102" s="9">
        <f>IF(AND(E102="",H102="",I102="",J102=""),"",IF(ROUND(H102+I102+J102,2)=E102,"OK","Verifica"))</f>
        <v/>
      </c>
      <c r="M102" s="10">
        <f>IF(A102="","",TEXT(A102,"MM"))</f>
        <v/>
      </c>
      <c r="N102" s="10">
        <f>IF(A102="","",YEAR(A102))</f>
        <v/>
      </c>
    </row>
    <row r="103" ht="16" customHeight="1">
      <c r="A103" s="11" t="n"/>
      <c r="B103" s="11" t="n"/>
      <c r="C103" s="11" t="n"/>
      <c r="D103" s="11" t="n"/>
      <c r="E103" s="11" t="n"/>
      <c r="F103" s="38">
        <f>IF(D103="","",ROUND(E103/(1+VLOOKUP(D103,Parametri!$D$5:$E$7,2,FALSO)),2))</f>
        <v/>
      </c>
      <c r="G103" s="38">
        <f>IF(F103="","",ROUND(E103-F103,2))</f>
        <v/>
      </c>
      <c r="H103" s="11" t="n"/>
      <c r="I103" s="11" t="n"/>
      <c r="J103" s="11" t="n"/>
      <c r="K103" s="11" t="n"/>
      <c r="L103" s="9">
        <f>IF(AND(E103="",H103="",I103="",J103=""),"",IF(ROUND(H103+I103+J103,2)=E103,"OK","Verifica"))</f>
        <v/>
      </c>
      <c r="M103" s="10">
        <f>IF(A103="","",TEXT(A103,"MM"))</f>
        <v/>
      </c>
      <c r="N103" s="10">
        <f>IF(A103="","",YEAR(A103))</f>
        <v/>
      </c>
    </row>
    <row r="104" ht="16" customHeight="1">
      <c r="A104" s="11" t="n"/>
      <c r="B104" s="11" t="n"/>
      <c r="C104" s="11" t="n"/>
      <c r="D104" s="11" t="n"/>
      <c r="E104" s="11" t="n"/>
      <c r="F104" s="38">
        <f>IF(D104="","",ROUND(E104/(1+VLOOKUP(D104,Parametri!$D$5:$E$7,2,FALSO)),2))</f>
        <v/>
      </c>
      <c r="G104" s="38">
        <f>IF(F104="","",ROUND(E104-F104,2))</f>
        <v/>
      </c>
      <c r="H104" s="11" t="n"/>
      <c r="I104" s="11" t="n"/>
      <c r="J104" s="11" t="n"/>
      <c r="K104" s="11" t="n"/>
      <c r="L104" s="9">
        <f>IF(AND(E104="",H104="",I104="",J104=""),"",IF(ROUND(H104+I104+J104,2)=E104,"OK","Verifica"))</f>
        <v/>
      </c>
      <c r="M104" s="10">
        <f>IF(A104="","",TEXT(A104,"MM"))</f>
        <v/>
      </c>
      <c r="N104" s="10">
        <f>IF(A104="","",YEAR(A104))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6B5"/>
  <autoFilter ref="A4:N4"/>
  <mergeCells count="2">
    <mergeCell ref="A1:N1"/>
    <mergeCell ref="A2:N2"/>
  </mergeCells>
  <conditionalFormatting sqref="L5:L104">
    <cfRule type="containsText" priority="1" operator="containsText" dxfId="0" text="OK">
      <formula>NOT(ISERROR(SEARCH("OK",L5)))</formula>
    </cfRule>
    <cfRule type="containsText" priority="2" operator="containsText" dxfId="1" text="Verifica">
      <formula>NOT(ISERROR(SEARCH("Verifica",L5)))</formula>
    </cfRule>
  </conditionalFormatting>
  <conditionalFormatting sqref="A5:A104">
    <cfRule type="expression" priority="3" dxfId="2">
      <formula>AND($E5&lt;&gt;"",$A5="")</formula>
    </cfRule>
  </conditionalFormatting>
  <dataValidations count="3">
    <dataValidation sqref="A5:A104" showErrorMessage="1" showInputMessage="1" allowBlank="0" errorTitle="Data non valida" error="Inserire una data valida nell'anno 2026 in formato gg/mm/aaaa" type="date" operator="between">
      <formula1>DATE(2026,1,1)</formula1>
      <formula2>DATE(2026,12,31)</formula2>
    </dataValidation>
    <dataValidation sqref="D5:D104" showErrorMessage="1" showInputMessage="1" allowBlank="0" errorTitle="Aliquota non valida" error="Selezionare 4%, 10% o 22%" type="list">
      <formula1>"4%,10%,22%"</formula1>
    </dataValidation>
    <dataValidation sqref="E5:J104" showErrorMessage="1" showInputMessage="1" allowBlank="0" errorTitle="Importo non valido" error="Inserire un importo &gt;= 0" type="decimal" operator="greaterThanOrEqual">
      <formula1>0</formula1>
    </dataValidation>
  </dataValidations>
  <pageMargins left="0.5" right="0.5" top="0.7" bottom="0.7" header="0.5" footer="0.5"/>
  <pageSetup orientation="landscape" paperSize="9"/>
  <headerFooter>
    <oddHeader>&amp;CRegistro Corrispettivi – 01/06/2026</oddHeader>
    <oddFooter>&amp;L&amp;F&amp;CPagina &amp;P di &amp;N&amp;R01/06/2026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tabColor rgb="0022C55E"/>
    <outlinePr summaryBelow="1" summaryRight="1"/>
    <pageSetUpPr/>
  </sheetPr>
  <dimension ref="A1:P33"/>
  <sheetViews>
    <sheetView workbookViewId="0">
      <pane xSplit="1" ySplit="5" topLeftCell="B6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24" customWidth="1" min="2" max="2"/>
    <col width="16" customWidth="1" min="3" max="3"/>
    <col width="16" customWidth="1" min="4" max="4"/>
    <col width="14" customWidth="1" min="5" max="5"/>
    <col width="12" customWidth="1" min="6" max="6"/>
    <col width="12" customWidth="1" min="7" max="7"/>
    <col width="4" customWidth="1" min="8" max="8"/>
    <col width="18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</cols>
  <sheetData>
    <row r="1" ht="32" customHeight="1">
      <c r="A1" s="1" t="inlineStr">
        <is>
          <t>DASHBOARD – RIEPILOGO CORRISPETTIVI</t>
        </is>
      </c>
    </row>
    <row r="2" ht="20" customHeight="1">
      <c r="A2" s="2" t="inlineStr">
        <is>
          <t>Monitoraggio Esercizio 2026  –  Aggiornato al 01/06/2026</t>
        </is>
      </c>
    </row>
    <row r="3" ht="8" customHeight="1">
      <c r="A3" s="12" t="inlineStr">
        <is>
          <t>Anno di riferimento:</t>
        </is>
      </c>
      <c r="B3" s="13">
        <f>Parametri!B4</f>
        <v/>
      </c>
    </row>
    <row r="4"/>
    <row r="5">
      <c r="B5" s="14" t="inlineStr">
        <is>
          <t>INDICATORI CHIAVE ANNO</t>
        </is>
      </c>
    </row>
    <row r="6" ht="22" customHeight="1">
      <c r="B6" s="15" t="inlineStr">
        <is>
          <t>Totale Lordo Anno</t>
        </is>
      </c>
      <c r="C6" s="16" t="n"/>
    </row>
    <row r="7" ht="22" customHeight="1">
      <c r="B7" s="15" t="inlineStr">
        <is>
          <t>Totale Imponibile</t>
        </is>
      </c>
      <c r="C7" s="16" t="n"/>
    </row>
    <row r="8" ht="22" customHeight="1">
      <c r="B8" s="15" t="inlineStr">
        <is>
          <t>Totale IVA</t>
        </is>
      </c>
      <c r="C8" s="16" t="n"/>
    </row>
    <row r="9" ht="22" customHeight="1">
      <c r="B9" s="15" t="inlineStr">
        <is>
          <t>Giorni Registrati</t>
        </is>
      </c>
      <c r="C9" s="16" t="n"/>
    </row>
    <row r="10" ht="22" customHeight="1">
      <c r="B10" s="15" t="inlineStr">
        <is>
          <t>Anomalie Rilevate</t>
        </is>
      </c>
      <c r="C10" s="16" t="n"/>
    </row>
    <row r="11" ht="22" customHeight="1">
      <c r="B11" s="15" t="inlineStr">
        <is>
          <t>Incassi Contanti</t>
        </is>
      </c>
      <c r="C11" s="16" t="n"/>
    </row>
    <row r="12" ht="22" customHeight="1">
      <c r="B12" s="15" t="inlineStr">
        <is>
          <t>Incassi Carte</t>
        </is>
      </c>
      <c r="C12" s="16" t="n"/>
    </row>
    <row r="13"/>
    <row r="14">
      <c r="B14" s="14" t="inlineStr">
        <is>
          <t>RIEPILOGO MENSILE</t>
        </is>
      </c>
    </row>
    <row r="15">
      <c r="B15" s="17" t="inlineStr">
        <is>
          <t>Mese</t>
        </is>
      </c>
      <c r="C15" s="17" t="inlineStr">
        <is>
          <t>Lordo €</t>
        </is>
      </c>
      <c r="D15" s="17" t="inlineStr">
        <is>
          <t>Imponibile €</t>
        </is>
      </c>
      <c r="E15" s="17" t="inlineStr">
        <is>
          <t>IVA €</t>
        </is>
      </c>
      <c r="F15" s="17" t="inlineStr">
        <is>
          <t>Giorni</t>
        </is>
      </c>
      <c r="G15" s="17" t="inlineStr">
        <is>
          <t>% su Anno</t>
        </is>
      </c>
    </row>
    <row r="16">
      <c r="B16" s="18" t="inlineStr">
        <is>
          <t>Gennaio</t>
        </is>
      </c>
      <c r="C16" s="39">
        <f>SUMIFS(Inserimento!$E:$E,Inserimento!$M:$M,"01",Inserimento!$N:$N,$B$3)</f>
        <v/>
      </c>
      <c r="D16" s="39">
        <f>SUMIFS(Inserimento!$F:$F,Inserimento!$M:$M,"01",Inserimento!$N:$N,$B$3)</f>
        <v/>
      </c>
      <c r="E16" s="39">
        <f>SUMIFS(Inserimento!$G:$G,Inserimento!$M:$M,"01",Inserimento!$N:$N,$B$3)</f>
        <v/>
      </c>
      <c r="F16" s="18">
        <f>COUNTIFS(Inserimento!$M:$M,"01",Inserimento!$N:$N,$B$3,Inserimento!$A:$A,"&lt;&gt;")</f>
        <v/>
      </c>
      <c r="G16" s="40">
        <f>IF(C6=0,0,C16/C6)</f>
        <v/>
      </c>
    </row>
    <row r="17">
      <c r="B17" s="10" t="inlineStr">
        <is>
          <t>Febbraio</t>
        </is>
      </c>
      <c r="C17" s="38">
        <f>SUMIFS(Inserimento!$E:$E,Inserimento!$M:$M,"02",Inserimento!$N:$N,$B$3)</f>
        <v/>
      </c>
      <c r="D17" s="38">
        <f>SUMIFS(Inserimento!$F:$F,Inserimento!$M:$M,"02",Inserimento!$N:$N,$B$3)</f>
        <v/>
      </c>
      <c r="E17" s="38">
        <f>SUMIFS(Inserimento!$G:$G,Inserimento!$M:$M,"02",Inserimento!$N:$N,$B$3)</f>
        <v/>
      </c>
      <c r="F17" s="10">
        <f>COUNTIFS(Inserimento!$M:$M,"02",Inserimento!$N:$N,$B$3,Inserimento!$A:$A,"&lt;&gt;")</f>
        <v/>
      </c>
      <c r="G17" s="41">
        <f>IF(C6=0,0,C17/C6)</f>
        <v/>
      </c>
    </row>
    <row r="18">
      <c r="B18" s="18" t="inlineStr">
        <is>
          <t>Marzo</t>
        </is>
      </c>
      <c r="C18" s="39">
        <f>SUMIFS(Inserimento!$E:$E,Inserimento!$M:$M,"03",Inserimento!$N:$N,$B$3)</f>
        <v/>
      </c>
      <c r="D18" s="39">
        <f>SUMIFS(Inserimento!$F:$F,Inserimento!$M:$M,"03",Inserimento!$N:$N,$B$3)</f>
        <v/>
      </c>
      <c r="E18" s="39">
        <f>SUMIFS(Inserimento!$G:$G,Inserimento!$M:$M,"03",Inserimento!$N:$N,$B$3)</f>
        <v/>
      </c>
      <c r="F18" s="18">
        <f>COUNTIFS(Inserimento!$M:$M,"03",Inserimento!$N:$N,$B$3,Inserimento!$A:$A,"&lt;&gt;")</f>
        <v/>
      </c>
      <c r="G18" s="40">
        <f>IF(C6=0,0,C18/C6)</f>
        <v/>
      </c>
    </row>
    <row r="19">
      <c r="B19" s="10" t="inlineStr">
        <is>
          <t>Aprile</t>
        </is>
      </c>
      <c r="C19" s="38">
        <f>SUMIFS(Inserimento!$E:$E,Inserimento!$M:$M,"04",Inserimento!$N:$N,$B$3)</f>
        <v/>
      </c>
      <c r="D19" s="38">
        <f>SUMIFS(Inserimento!$F:$F,Inserimento!$M:$M,"04",Inserimento!$N:$N,$B$3)</f>
        <v/>
      </c>
      <c r="E19" s="38">
        <f>SUMIFS(Inserimento!$G:$G,Inserimento!$M:$M,"04",Inserimento!$N:$N,$B$3)</f>
        <v/>
      </c>
      <c r="F19" s="10">
        <f>COUNTIFS(Inserimento!$M:$M,"04",Inserimento!$N:$N,$B$3,Inserimento!$A:$A,"&lt;&gt;")</f>
        <v/>
      </c>
      <c r="G19" s="41">
        <f>IF(C6=0,0,C19/C6)</f>
        <v/>
      </c>
    </row>
    <row r="20">
      <c r="B20" s="18" t="inlineStr">
        <is>
          <t>Maggio</t>
        </is>
      </c>
      <c r="C20" s="39">
        <f>SUMIFS(Inserimento!$E:$E,Inserimento!$M:$M,"05",Inserimento!$N:$N,$B$3)</f>
        <v/>
      </c>
      <c r="D20" s="39">
        <f>SUMIFS(Inserimento!$F:$F,Inserimento!$M:$M,"05",Inserimento!$N:$N,$B$3)</f>
        <v/>
      </c>
      <c r="E20" s="39">
        <f>SUMIFS(Inserimento!$G:$G,Inserimento!$M:$M,"05",Inserimento!$N:$N,$B$3)</f>
        <v/>
      </c>
      <c r="F20" s="18">
        <f>COUNTIFS(Inserimento!$M:$M,"05",Inserimento!$N:$N,$B$3,Inserimento!$A:$A,"&lt;&gt;")</f>
        <v/>
      </c>
      <c r="G20" s="40">
        <f>IF(C6=0,0,C20/C6)</f>
        <v/>
      </c>
    </row>
    <row r="21">
      <c r="B21" s="10" t="inlineStr">
        <is>
          <t>Giugno</t>
        </is>
      </c>
      <c r="C21" s="38">
        <f>SUMIFS(Inserimento!$E:$E,Inserimento!$M:$M,"06",Inserimento!$N:$N,$B$3)</f>
        <v/>
      </c>
      <c r="D21" s="38">
        <f>SUMIFS(Inserimento!$F:$F,Inserimento!$M:$M,"06",Inserimento!$N:$N,$B$3)</f>
        <v/>
      </c>
      <c r="E21" s="38">
        <f>SUMIFS(Inserimento!$G:$G,Inserimento!$M:$M,"06",Inserimento!$N:$N,$B$3)</f>
        <v/>
      </c>
      <c r="F21" s="10">
        <f>COUNTIFS(Inserimento!$M:$M,"06",Inserimento!$N:$N,$B$3,Inserimento!$A:$A,"&lt;&gt;")</f>
        <v/>
      </c>
      <c r="G21" s="41">
        <f>IF(C6=0,0,C21/C6)</f>
        <v/>
      </c>
    </row>
    <row r="22">
      <c r="B22" s="18" t="inlineStr">
        <is>
          <t>Luglio</t>
        </is>
      </c>
      <c r="C22" s="39">
        <f>SUMIFS(Inserimento!$E:$E,Inserimento!$M:$M,"07",Inserimento!$N:$N,$B$3)</f>
        <v/>
      </c>
      <c r="D22" s="39">
        <f>SUMIFS(Inserimento!$F:$F,Inserimento!$M:$M,"07",Inserimento!$N:$N,$B$3)</f>
        <v/>
      </c>
      <c r="E22" s="39">
        <f>SUMIFS(Inserimento!$G:$G,Inserimento!$M:$M,"07",Inserimento!$N:$N,$B$3)</f>
        <v/>
      </c>
      <c r="F22" s="18">
        <f>COUNTIFS(Inserimento!$M:$M,"07",Inserimento!$N:$N,$B$3,Inserimento!$A:$A,"&lt;&gt;")</f>
        <v/>
      </c>
      <c r="G22" s="40">
        <f>IF(C6=0,0,C22/C6)</f>
        <v/>
      </c>
    </row>
    <row r="23">
      <c r="B23" s="10" t="inlineStr">
        <is>
          <t>Agosto</t>
        </is>
      </c>
      <c r="C23" s="38">
        <f>SUMIFS(Inserimento!$E:$E,Inserimento!$M:$M,"08",Inserimento!$N:$N,$B$3)</f>
        <v/>
      </c>
      <c r="D23" s="38">
        <f>SUMIFS(Inserimento!$F:$F,Inserimento!$M:$M,"08",Inserimento!$N:$N,$B$3)</f>
        <v/>
      </c>
      <c r="E23" s="38">
        <f>SUMIFS(Inserimento!$G:$G,Inserimento!$M:$M,"08",Inserimento!$N:$N,$B$3)</f>
        <v/>
      </c>
      <c r="F23" s="10">
        <f>COUNTIFS(Inserimento!$M:$M,"08",Inserimento!$N:$N,$B$3,Inserimento!$A:$A,"&lt;&gt;")</f>
        <v/>
      </c>
      <c r="G23" s="41">
        <f>IF(C6=0,0,C23/C6)</f>
        <v/>
      </c>
    </row>
    <row r="24">
      <c r="B24" s="18" t="inlineStr">
        <is>
          <t>Settembre</t>
        </is>
      </c>
      <c r="C24" s="39">
        <f>SUMIFS(Inserimento!$E:$E,Inserimento!$M:$M,"09",Inserimento!$N:$N,$B$3)</f>
        <v/>
      </c>
      <c r="D24" s="39">
        <f>SUMIFS(Inserimento!$F:$F,Inserimento!$M:$M,"09",Inserimento!$N:$N,$B$3)</f>
        <v/>
      </c>
      <c r="E24" s="39">
        <f>SUMIFS(Inserimento!$G:$G,Inserimento!$M:$M,"09",Inserimento!$N:$N,$B$3)</f>
        <v/>
      </c>
      <c r="F24" s="18">
        <f>COUNTIFS(Inserimento!$M:$M,"09",Inserimento!$N:$N,$B$3,Inserimento!$A:$A,"&lt;&gt;")</f>
        <v/>
      </c>
      <c r="G24" s="40">
        <f>IF(C6=0,0,C24/C6)</f>
        <v/>
      </c>
    </row>
    <row r="25">
      <c r="B25" s="10" t="inlineStr">
        <is>
          <t>Ottobre</t>
        </is>
      </c>
      <c r="C25" s="38">
        <f>SUMIFS(Inserimento!$E:$E,Inserimento!$M:$M,"10",Inserimento!$N:$N,$B$3)</f>
        <v/>
      </c>
      <c r="D25" s="38">
        <f>SUMIFS(Inserimento!$F:$F,Inserimento!$M:$M,"10",Inserimento!$N:$N,$B$3)</f>
        <v/>
      </c>
      <c r="E25" s="38">
        <f>SUMIFS(Inserimento!$G:$G,Inserimento!$M:$M,"10",Inserimento!$N:$N,$B$3)</f>
        <v/>
      </c>
      <c r="F25" s="10">
        <f>COUNTIFS(Inserimento!$M:$M,"10",Inserimento!$N:$N,$B$3,Inserimento!$A:$A,"&lt;&gt;")</f>
        <v/>
      </c>
      <c r="G25" s="41">
        <f>IF(C6=0,0,C25/C6)</f>
        <v/>
      </c>
    </row>
    <row r="26">
      <c r="B26" s="18" t="inlineStr">
        <is>
          <t>Novembre</t>
        </is>
      </c>
      <c r="C26" s="39">
        <f>SUMIFS(Inserimento!$E:$E,Inserimento!$M:$M,"11",Inserimento!$N:$N,$B$3)</f>
        <v/>
      </c>
      <c r="D26" s="39">
        <f>SUMIFS(Inserimento!$F:$F,Inserimento!$M:$M,"11",Inserimento!$N:$N,$B$3)</f>
        <v/>
      </c>
      <c r="E26" s="39">
        <f>SUMIFS(Inserimento!$G:$G,Inserimento!$M:$M,"11",Inserimento!$N:$N,$B$3)</f>
        <v/>
      </c>
      <c r="F26" s="18">
        <f>COUNTIFS(Inserimento!$M:$M,"11",Inserimento!$N:$N,$B$3,Inserimento!$A:$A,"&lt;&gt;")</f>
        <v/>
      </c>
      <c r="G26" s="40">
        <f>IF(C6=0,0,C26/C6)</f>
        <v/>
      </c>
    </row>
    <row r="27">
      <c r="B27" s="10" t="inlineStr">
        <is>
          <t>Dicembre</t>
        </is>
      </c>
      <c r="C27" s="38">
        <f>SUMIFS(Inserimento!$E:$E,Inserimento!$M:$M,"12",Inserimento!$N:$N,$B$3)</f>
        <v/>
      </c>
      <c r="D27" s="38">
        <f>SUMIFS(Inserimento!$F:$F,Inserimento!$M:$M,"12",Inserimento!$N:$N,$B$3)</f>
        <v/>
      </c>
      <c r="E27" s="38">
        <f>SUMIFS(Inserimento!$G:$G,Inserimento!$M:$M,"12",Inserimento!$N:$N,$B$3)</f>
        <v/>
      </c>
      <c r="F27" s="10">
        <f>COUNTIFS(Inserimento!$M:$M,"12",Inserimento!$N:$N,$B$3,Inserimento!$A:$A,"&lt;&gt;")</f>
        <v/>
      </c>
      <c r="G27" s="41">
        <f>IF(C6=0,0,C27/C6)</f>
        <v/>
      </c>
    </row>
    <row r="28">
      <c r="B28" s="17" t="inlineStr">
        <is>
          <t>TOTALE</t>
        </is>
      </c>
      <c r="C28" s="42">
        <f>SUM(C16:C27)</f>
        <v/>
      </c>
      <c r="D28" s="42">
        <f>SUM(D16:D27)</f>
        <v/>
      </c>
      <c r="E28" s="42">
        <f>SUM(E16:E27)</f>
        <v/>
      </c>
      <c r="F28" s="23">
        <f>SUM(F16:F27)</f>
        <v/>
      </c>
    </row>
    <row r="29"/>
    <row r="30">
      <c r="I30" s="17" t="inlineStr">
        <is>
          <t>Aliquota</t>
        </is>
      </c>
      <c r="J30" s="17" t="inlineStr">
        <is>
          <t>Totale Lordo</t>
        </is>
      </c>
    </row>
    <row r="31">
      <c r="I31" t="inlineStr">
        <is>
          <t>4%</t>
        </is>
      </c>
      <c r="J31" s="43">
        <f>SUMIFS(Inserimento!$E:$E,Inserimento!$D:$D,"4%",Inserimento!$N:$N,Parametri!$B$4)</f>
        <v/>
      </c>
    </row>
    <row r="32">
      <c r="I32" t="inlineStr">
        <is>
          <t>10%</t>
        </is>
      </c>
      <c r="J32" s="43">
        <f>SUMIFS(Inserimento!$E:$E,Inserimento!$D:$D,"10%",Inserimento!$N:$N,Parametri!$B$4)</f>
        <v/>
      </c>
    </row>
    <row r="33">
      <c r="I33" t="inlineStr">
        <is>
          <t>22%</t>
        </is>
      </c>
      <c r="J33" s="43">
        <f>SUMIFS(Inserimento!$E:$E,Inserimento!$D:$D,"22%",Inserimento!$N:$N,Parametri!$B$4)</f>
        <v/>
      </c>
    </row>
  </sheetData>
  <mergeCells count="11">
    <mergeCell ref="A1:P1"/>
    <mergeCell ref="A2:P2"/>
    <mergeCell ref="B5:G5"/>
    <mergeCell ref="B6:C6"/>
    <mergeCell ref="B7:C7"/>
    <mergeCell ref="B8:C8"/>
    <mergeCell ref="B9:C9"/>
    <mergeCell ref="B10:C10"/>
    <mergeCell ref="B11:C11"/>
    <mergeCell ref="B12:C12"/>
    <mergeCell ref="B14:G14"/>
  </mergeCells>
  <conditionalFormatting sqref="C6:C12">
    <cfRule type="expression" priority="1" dxfId="3">
      <formula>$C6&gt;0</formula>
    </cfRule>
  </conditionalFormatting>
  <conditionalFormatting sqref="C10">
    <cfRule type="expression" priority="2" dxfId="4">
      <formula>$C10&gt;0</formula>
    </cfRule>
  </conditionalFormatting>
  <conditionalFormatting sqref="C16:C27">
    <cfRule type="expression" priority="3" dxfId="3">
      <formula>$C16&gt;0</formula>
    </cfRule>
    <cfRule type="dataBar" priority="4">
      <dataBar>
        <cfvo type="num" val="0"/>
        <cfvo type="max"/>
        <color rgb="000F766E"/>
      </dataBar>
    </cfRule>
  </conditionalFormatting>
  <pageMargins left="0.5" right="0.5" top="0.7" bottom="0.7" header="0.5" footer="0.5"/>
  <pageSetup orientation="landscape" paperSize="9"/>
  <headerFooter>
    <oddHeader>&amp;CRegistro Corrispettivi – 01/06/2026</oddHeader>
    <oddFooter>&amp;L&amp;F&amp;CPagina &amp;P di &amp;N&amp;R01/06/2026</oddFooter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14B8A6"/>
    <outlinePr summaryBelow="1" summaryRight="1"/>
    <pageSetUpPr/>
  </sheetPr>
  <dimension ref="A1:K13"/>
  <sheetViews>
    <sheetView workbookViewId="0">
      <selection activeCell="A1" sqref="A1"/>
    </sheetView>
  </sheetViews>
  <sheetFormatPr baseColWidth="8" defaultRowHeight="15"/>
  <cols>
    <col width="22" customWidth="1" min="1" max="1"/>
    <col width="28" customWidth="1" min="2" max="2"/>
    <col width="4" customWidth="1" min="3" max="3"/>
    <col width="14" customWidth="1" min="4" max="4"/>
    <col width="14" customWidth="1" min="5" max="5"/>
    <col width="4" customWidth="1" min="6" max="6"/>
    <col width="20" customWidth="1" min="7" max="7"/>
    <col width="26" customWidth="1" min="8" max="8"/>
    <col width="18" customWidth="1" min="9" max="9"/>
    <col width="4" customWidth="1" min="10" max="10"/>
    <col width="4" customWidth="1" min="11" max="11"/>
  </cols>
  <sheetData>
    <row r="1" ht="30" customHeight="1">
      <c r="A1" s="1" t="inlineStr">
        <is>
          <t>PARAMETRI REGISTRO CORRISPETTIVI</t>
        </is>
      </c>
    </row>
    <row r="2" ht="18" customHeight="1">
      <c r="A2" s="2" t="inlineStr">
        <is>
          <t>Impostazioni generali – modificare solo i campi evidenziati in giallo</t>
        </is>
      </c>
    </row>
    <row r="3" ht="8" customHeight="1">
      <c r="A3" s="14" t="inlineStr">
        <is>
          <t>Parametri Generali</t>
        </is>
      </c>
      <c r="D3" s="14" t="inlineStr">
        <is>
          <t>Tabella Aliquote IVA</t>
        </is>
      </c>
      <c r="G3" s="14" t="inlineStr">
        <is>
          <t>Anagrafica Aziendale</t>
        </is>
      </c>
    </row>
    <row r="4">
      <c r="A4" s="25" t="inlineStr">
        <is>
          <t>Anno di lavoro</t>
        </is>
      </c>
      <c r="B4" s="26" t="n">
        <v>2026</v>
      </c>
      <c r="D4" s="17" t="inlineStr">
        <is>
          <t>Aliquota</t>
        </is>
      </c>
      <c r="E4" s="17" t="inlineStr">
        <is>
          <t>Percentuale</t>
        </is>
      </c>
      <c r="G4" s="17" t="inlineStr">
        <is>
          <t>Campo</t>
        </is>
      </c>
      <c r="H4" s="17" t="inlineStr">
        <is>
          <t>Valore</t>
        </is>
      </c>
      <c r="I4" s="17" t="inlineStr">
        <is>
          <t>Note</t>
        </is>
      </c>
      <c r="J4" s="27" t="n"/>
      <c r="K4" s="16" t="n"/>
    </row>
    <row r="5">
      <c r="A5" s="28" t="inlineStr">
        <is>
          <t>Ragione Sociale</t>
        </is>
      </c>
      <c r="B5" s="26" t="inlineStr">
        <is>
          <t>La Mia Impresa S.r.l.</t>
        </is>
      </c>
      <c r="D5" s="18" t="inlineStr">
        <is>
          <t>4%</t>
        </is>
      </c>
      <c r="E5" s="29" t="n">
        <v>0.04</v>
      </c>
      <c r="G5" s="30" t="inlineStr">
        <is>
          <t>Ragione Sociale</t>
        </is>
      </c>
      <c r="H5" s="31">
        <f>B5</f>
        <v/>
      </c>
      <c r="I5" s="32" t="inlineStr">
        <is>
          <t>Testo libero</t>
        </is>
      </c>
      <c r="J5" s="27" t="n"/>
      <c r="K5" s="16" t="n"/>
    </row>
    <row r="6">
      <c r="A6" s="28" t="inlineStr">
        <is>
          <t>Partita IVA</t>
        </is>
      </c>
      <c r="B6" s="26" t="inlineStr">
        <is>
          <t>12345678901</t>
        </is>
      </c>
      <c r="D6" s="10" t="inlineStr">
        <is>
          <t>10%</t>
        </is>
      </c>
      <c r="E6" s="33" t="n">
        <v>0.1</v>
      </c>
      <c r="G6" s="30" t="inlineStr">
        <is>
          <t>Partita IVA</t>
        </is>
      </c>
      <c r="H6" s="31">
        <f>B6</f>
        <v/>
      </c>
      <c r="I6" s="32" t="inlineStr">
        <is>
          <t>11 cifre</t>
        </is>
      </c>
      <c r="J6" s="27" t="n"/>
      <c r="K6" s="16" t="n"/>
    </row>
    <row r="7">
      <c r="A7" s="28" t="inlineStr">
        <is>
          <t>Codice Fiscale</t>
        </is>
      </c>
      <c r="B7" s="26" t="inlineStr">
        <is>
          <t>RSSMRA80A01H501Z</t>
        </is>
      </c>
      <c r="D7" s="18" t="inlineStr">
        <is>
          <t>22%</t>
        </is>
      </c>
      <c r="E7" s="29" t="n">
        <v>0.22</v>
      </c>
      <c r="G7" s="30" t="inlineStr">
        <is>
          <t>Codice Fiscale</t>
        </is>
      </c>
      <c r="H7" s="31">
        <f>B7</f>
        <v/>
      </c>
      <c r="I7" s="32" t="inlineStr">
        <is>
          <t>16 caratteri</t>
        </is>
      </c>
      <c r="J7" s="27" t="n"/>
      <c r="K7" s="16" t="n"/>
    </row>
    <row r="8">
      <c r="A8" s="28" t="inlineStr">
        <is>
          <t>Codice SDI</t>
        </is>
      </c>
      <c r="B8" s="26" t="inlineStr">
        <is>
          <t>ABC1234</t>
        </is>
      </c>
      <c r="G8" s="30" t="inlineStr">
        <is>
          <t>Codice SDI</t>
        </is>
      </c>
      <c r="H8" s="31">
        <f>B8</f>
        <v/>
      </c>
      <c r="I8" s="32" t="inlineStr">
        <is>
          <t>7 caratteri</t>
        </is>
      </c>
      <c r="J8" s="27" t="n"/>
      <c r="K8" s="16" t="n"/>
    </row>
    <row r="9">
      <c r="A9" s="28" t="inlineStr">
        <is>
          <t>PEC</t>
        </is>
      </c>
      <c r="B9" s="26" t="inlineStr">
        <is>
          <t>info@miapec.it</t>
        </is>
      </c>
      <c r="G9" s="30" t="inlineStr">
        <is>
          <t>PEC</t>
        </is>
      </c>
      <c r="H9" s="31">
        <f>B9</f>
        <v/>
      </c>
      <c r="I9" s="32" t="inlineStr">
        <is>
          <t>Formato email</t>
        </is>
      </c>
      <c r="J9" s="27" t="n"/>
      <c r="K9" s="16" t="n"/>
    </row>
    <row r="10">
      <c r="A10" s="28" t="inlineStr">
        <is>
          <t>Regime fiscale</t>
        </is>
      </c>
      <c r="B10" s="26" t="inlineStr">
        <is>
          <t>Ordinario</t>
        </is>
      </c>
      <c r="G10" s="30" t="inlineStr">
        <is>
          <t>Regime Fiscale</t>
        </is>
      </c>
      <c r="H10" s="31">
        <f>B10</f>
        <v/>
      </c>
      <c r="I10" s="32" t="inlineStr">
        <is>
          <t>Ordinario/Forfettario</t>
        </is>
      </c>
      <c r="J10" s="27" t="n"/>
      <c r="K10" s="16" t="n"/>
    </row>
    <row r="11">
      <c r="A11" s="28" t="inlineStr">
        <is>
          <t>Comune</t>
        </is>
      </c>
      <c r="B11" s="26" t="inlineStr">
        <is>
          <t>Milano</t>
        </is>
      </c>
    </row>
    <row r="12">
      <c r="A12" s="28" t="inlineStr">
        <is>
          <t>Provincia</t>
        </is>
      </c>
      <c r="B12" s="26" t="inlineStr">
        <is>
          <t>MI</t>
        </is>
      </c>
    </row>
    <row r="13">
      <c r="A13" s="28" t="inlineStr">
        <is>
          <t>Indirizzo</t>
        </is>
      </c>
      <c r="B13" s="26" t="inlineStr">
        <is>
          <t>Via Roma 1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DFD8"/>
  <mergeCells count="12">
    <mergeCell ref="A1:K1"/>
    <mergeCell ref="A2:K2"/>
    <mergeCell ref="A3:B3"/>
    <mergeCell ref="D3:E3"/>
    <mergeCell ref="G3:K3"/>
    <mergeCell ref="I4:K4"/>
    <mergeCell ref="I5:K5"/>
    <mergeCell ref="I6:K6"/>
    <mergeCell ref="I7:K7"/>
    <mergeCell ref="I8:K8"/>
    <mergeCell ref="I9:K9"/>
    <mergeCell ref="I10:K10"/>
  </mergeCells>
  <dataValidations count="2">
    <dataValidation sqref="B4" showErrorMessage="1" showInputMessage="1" allowBlank="0" errorTitle="Anno non valido" error="Inserire un anno tra 2000 e 2100" type="whole" operator="between">
      <formula1>2000</formula1>
      <formula2>2100</formula2>
    </dataValidation>
    <dataValidation sqref="B10" showErrorMessage="1" showInputMessage="1" allowBlank="0" errorTitle="Valore non valido" error="Selezionare Ordinario o Forfettario" type="list">
      <formula1>"Ordinario,Forfettario"</formula1>
    </dataValidation>
  </dataValidations>
  <pageMargins left="0.5" right="0.5" top="0.7" bottom="0.7" header="0.5" footer="0.5"/>
  <pageSetup orientation="landscape" paperSize="9"/>
  <headerFooter>
    <oddHeader>&amp;CRegistro Corrispettivi – 01/06/2026</oddHeader>
    <oddFooter>&amp;L&amp;F&amp;CPagina &amp;P di &amp;N&amp;R01/06/2026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tabColor rgb="006B7280"/>
    <outlinePr summaryBelow="1" summaryRight="1"/>
    <pageSetUpPr/>
  </sheetPr>
  <dimension ref="A1:L37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50" customWidth="1" min="3" max="3"/>
    <col width="20" customWidth="1" min="4" max="4"/>
    <col width="20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 ht="32" customHeight="1">
      <c r="A1" s="1" t="inlineStr">
        <is>
          <t>ISTRUZIONI – REGISTRO CORRISPETTIVI</t>
        </is>
      </c>
    </row>
    <row r="2" ht="20" customHeight="1">
      <c r="A2" s="2" t="inlineStr">
        <is>
          <t>Guida operativa completa  –  Versione aggiornata al 01/06/2026</t>
        </is>
      </c>
    </row>
    <row r="3" ht="8" customHeight="1"/>
    <row r="4" ht="20" customHeight="1">
      <c r="B4" s="34" t="inlineStr">
        <is>
          <t>1. SCOPO DEL FILE</t>
        </is>
      </c>
      <c r="C4" s="27" t="n"/>
      <c r="D4" s="27" t="n"/>
      <c r="E4" s="27" t="n"/>
      <c r="F4" s="27" t="n"/>
      <c r="G4" s="27" t="n"/>
      <c r="H4" s="27" t="n"/>
      <c r="I4" s="27" t="n"/>
      <c r="J4" s="27" t="n"/>
      <c r="K4" s="27" t="n"/>
      <c r="L4" s="16" t="n"/>
    </row>
    <row r="5" ht="18" customHeight="1">
      <c r="B5" s="30" t="inlineStr">
        <is>
          <t>Descrizione</t>
        </is>
      </c>
      <c r="C5" s="35" t="inlineStr">
        <is>
          <t>Questo file Excel sostituisce il registro cartaceo dei corrispettivi. Permette la registrazione giornaliera degli incassi, il calcolo automatico di imponibile e IVA, la verifica della quadratura degli incassi per metodo di pagamento e il riepilogo mensile/annuale.</t>
        </is>
      </c>
      <c r="D5" s="27" t="n"/>
      <c r="E5" s="27" t="n"/>
      <c r="F5" s="27" t="n"/>
      <c r="G5" s="27" t="n"/>
      <c r="H5" s="27" t="n"/>
      <c r="I5" s="27" t="n"/>
      <c r="J5" s="27" t="n"/>
      <c r="K5" s="27" t="n"/>
      <c r="L5" s="16" t="n"/>
    </row>
    <row r="6" ht="18" customHeight="1">
      <c r="B6" s="30" t="inlineStr">
        <is>
          <t>Destinatari</t>
        </is>
      </c>
      <c r="C6" s="35" t="inlineStr">
        <is>
          <t>Titolari di negozi al dettaglio, artigiani, microimprese, professionisti soggetti a registrazione giornaliera dei corrispettivi.</t>
        </is>
      </c>
      <c r="D6" s="27" t="n"/>
      <c r="E6" s="27" t="n"/>
      <c r="F6" s="27" t="n"/>
      <c r="G6" s="27" t="n"/>
      <c r="H6" s="27" t="n"/>
      <c r="I6" s="27" t="n"/>
      <c r="J6" s="27" t="n"/>
      <c r="K6" s="27" t="n"/>
      <c r="L6" s="16" t="n"/>
    </row>
    <row r="7" ht="18" customHeight="1">
      <c r="B7" s="30" t="inlineStr">
        <is>
          <t>Normativa</t>
        </is>
      </c>
      <c r="C7" s="35" t="inlineStr">
        <is>
          <t>Il registro è redatto in conformità agli obblighi previsti dal DPR 633/72 per i soggetti passivi IVA tenuti alla certificazione e registrazione dei corrispettivi.</t>
        </is>
      </c>
      <c r="D7" s="27" t="n"/>
      <c r="E7" s="27" t="n"/>
      <c r="F7" s="27" t="n"/>
      <c r="G7" s="27" t="n"/>
      <c r="H7" s="27" t="n"/>
      <c r="I7" s="27" t="n"/>
      <c r="J7" s="27" t="n"/>
      <c r="K7" s="27" t="n"/>
      <c r="L7" s="16" t="n"/>
    </row>
    <row r="8" ht="20" customHeight="1">
      <c r="B8" s="34" t="inlineStr">
        <is>
          <t>2. COME COMPILARE IL FOGLIO INSERIMENTO</t>
        </is>
      </c>
      <c r="C8" s="27" t="n"/>
      <c r="D8" s="27" t="n"/>
      <c r="E8" s="27" t="n"/>
      <c r="F8" s="27" t="n"/>
      <c r="G8" s="27" t="n"/>
      <c r="H8" s="27" t="n"/>
      <c r="I8" s="27" t="n"/>
      <c r="J8" s="27" t="n"/>
      <c r="K8" s="27" t="n"/>
      <c r="L8" s="16" t="n"/>
    </row>
    <row r="9" ht="18" customHeight="1">
      <c r="B9" s="30" t="inlineStr">
        <is>
          <t>Regola generale</t>
        </is>
      </c>
      <c r="C9" s="35" t="inlineStr">
        <is>
          <t>Inserire UNA RIGA PER OGNI GIORNATA DI INCASSO. Le celle a sfondo giallo sono modificabili. Le celle a sfondo verde-chiaro contengono formule protette: non modificarle.</t>
        </is>
      </c>
      <c r="D9" s="27" t="n"/>
      <c r="E9" s="27" t="n"/>
      <c r="F9" s="27" t="n"/>
      <c r="G9" s="27" t="n"/>
      <c r="H9" s="27" t="n"/>
      <c r="I9" s="27" t="n"/>
      <c r="J9" s="27" t="n"/>
      <c r="K9" s="27" t="n"/>
      <c r="L9" s="16" t="n"/>
    </row>
    <row r="10" ht="18" customHeight="1">
      <c r="B10" s="30" t="inlineStr">
        <is>
          <t>Data Corrispettivo (A)</t>
        </is>
      </c>
      <c r="C10" s="35" t="inlineStr">
        <is>
          <t>OBBLIGATORIA. Inserire nel formato gg/mm/aaaa. Deve ricadere nell'anno di lavoro configurato in Parametri. Campo validato: saranno accettate solo date valide.</t>
        </is>
      </c>
      <c r="D10" s="27" t="n"/>
      <c r="E10" s="27" t="n"/>
      <c r="F10" s="27" t="n"/>
      <c r="G10" s="27" t="n"/>
      <c r="H10" s="27" t="n"/>
      <c r="I10" s="27" t="n"/>
      <c r="J10" s="27" t="n"/>
      <c r="K10" s="27" t="n"/>
      <c r="L10" s="16" t="n"/>
    </row>
    <row r="11" ht="18" customHeight="1">
      <c r="B11" s="30" t="inlineStr">
        <is>
          <t>Numero Documento (B)</t>
        </is>
      </c>
      <c r="C11" s="35" t="inlineStr">
        <is>
          <t>Inserire il numero di chiusura cassa o il numero documento (es. Z001, Z002...). Utile per riconciliazione con il registratore di cassa.</t>
        </is>
      </c>
      <c r="D11" s="27" t="n"/>
      <c r="E11" s="27" t="n"/>
      <c r="F11" s="27" t="n"/>
      <c r="G11" s="27" t="n"/>
      <c r="H11" s="27" t="n"/>
      <c r="I11" s="27" t="n"/>
      <c r="J11" s="27" t="n"/>
      <c r="K11" s="27" t="n"/>
      <c r="L11" s="16" t="n"/>
    </row>
    <row r="12" ht="18" customHeight="1">
      <c r="B12" s="30" t="inlineStr">
        <is>
          <t>Punto Vendita (C)</t>
        </is>
      </c>
      <c r="C12" s="35" t="inlineStr">
        <is>
          <t>Indicare la sede o il punto cassa, utile se si gestiscono più postazioni (es. Milano Centro, Roma Sud).</t>
        </is>
      </c>
      <c r="D12" s="27" t="n"/>
      <c r="E12" s="27" t="n"/>
      <c r="F12" s="27" t="n"/>
      <c r="G12" s="27" t="n"/>
      <c r="H12" s="27" t="n"/>
      <c r="I12" s="27" t="n"/>
      <c r="J12" s="27" t="n"/>
      <c r="K12" s="27" t="n"/>
      <c r="L12" s="16" t="n"/>
    </row>
    <row r="13" ht="18" customHeight="1">
      <c r="B13" s="30" t="inlineStr">
        <is>
          <t>Aliquota IVA (D)</t>
        </is>
      </c>
      <c r="C13" s="35" t="inlineStr">
        <is>
          <t>OBBLIGATORIA se si vuole calcolare IVA. Selezionare dal menu a tendina: 4%, 10%, 22%. Se non si seleziona, imponibile e IVA resteranno vuoti.</t>
        </is>
      </c>
      <c r="D13" s="27" t="n"/>
      <c r="E13" s="27" t="n"/>
      <c r="F13" s="27" t="n"/>
      <c r="G13" s="27" t="n"/>
      <c r="H13" s="27" t="n"/>
      <c r="I13" s="27" t="n"/>
      <c r="J13" s="27" t="n"/>
      <c r="K13" s="27" t="n"/>
      <c r="L13" s="16" t="n"/>
    </row>
    <row r="14" ht="18" customHeight="1">
      <c r="B14" s="30" t="inlineStr">
        <is>
          <t>Corrispettivo Lordo € (E)</t>
        </is>
      </c>
      <c r="C14" s="35" t="inlineStr">
        <is>
          <t>Inserire l'importo totale incassato comprensivo di IVA. Questo è il valore che risulta dalla chiusura del registratore fiscale.</t>
        </is>
      </c>
      <c r="D14" s="27" t="n"/>
      <c r="E14" s="27" t="n"/>
      <c r="F14" s="27" t="n"/>
      <c r="G14" s="27" t="n"/>
      <c r="H14" s="27" t="n"/>
      <c r="I14" s="27" t="n"/>
      <c r="J14" s="27" t="n"/>
      <c r="K14" s="27" t="n"/>
      <c r="L14" s="16" t="n"/>
    </row>
    <row r="15" ht="18" customHeight="1">
      <c r="B15" s="30" t="inlineStr">
        <is>
          <t>Imponibile € (F)</t>
        </is>
      </c>
      <c r="C15" s="35" t="inlineStr">
        <is>
          <t>CALCOLATO AUTOMATICAMENTE. Non modificare. Formula: Lordo / (1 + Aliquota).</t>
        </is>
      </c>
      <c r="D15" s="27" t="n"/>
      <c r="E15" s="27" t="n"/>
      <c r="F15" s="27" t="n"/>
      <c r="G15" s="27" t="n"/>
      <c r="H15" s="27" t="n"/>
      <c r="I15" s="27" t="n"/>
      <c r="J15" s="27" t="n"/>
      <c r="K15" s="27" t="n"/>
      <c r="L15" s="16" t="n"/>
    </row>
    <row r="16" ht="18" customHeight="1">
      <c r="B16" s="30" t="inlineStr">
        <is>
          <t>IVA € (G)</t>
        </is>
      </c>
      <c r="C16" s="35" t="inlineStr">
        <is>
          <t>CALCOLATO AUTOMATICAMENTE. Non modificare. Formula: Lordo - Imponibile.</t>
        </is>
      </c>
      <c r="D16" s="27" t="n"/>
      <c r="E16" s="27" t="n"/>
      <c r="F16" s="27" t="n"/>
      <c r="G16" s="27" t="n"/>
      <c r="H16" s="27" t="n"/>
      <c r="I16" s="27" t="n"/>
      <c r="J16" s="27" t="n"/>
      <c r="K16" s="27" t="n"/>
      <c r="L16" s="16" t="n"/>
    </row>
    <row r="17" ht="18" customHeight="1">
      <c r="B17" s="30" t="inlineStr">
        <is>
          <t>Incasso Contanti/Carte/Altri (H-J)</t>
        </is>
      </c>
      <c r="C17" s="35" t="inlineStr">
        <is>
          <t>Opzionali ma raccomandati per la quadratura. La somma dei tre deve corrispondere al Corrispettivo Lordo. Se non corrisponde, la colonna Stato mostrerà 'Verifica'.</t>
        </is>
      </c>
      <c r="D17" s="27" t="n"/>
      <c r="E17" s="27" t="n"/>
      <c r="F17" s="27" t="n"/>
      <c r="G17" s="27" t="n"/>
      <c r="H17" s="27" t="n"/>
      <c r="I17" s="27" t="n"/>
      <c r="J17" s="27" t="n"/>
      <c r="K17" s="27" t="n"/>
      <c r="L17" s="16" t="n"/>
    </row>
    <row r="18" ht="18" customHeight="1">
      <c r="B18" s="30" t="inlineStr">
        <is>
          <t>Note (K)</t>
        </is>
      </c>
      <c r="C18" s="35" t="inlineStr">
        <is>
          <t>Campo libero. Usare con prudenza: non inserire dati personali di clienti (GDPR).</t>
        </is>
      </c>
      <c r="D18" s="27" t="n"/>
      <c r="E18" s="27" t="n"/>
      <c r="F18" s="27" t="n"/>
      <c r="G18" s="27" t="n"/>
      <c r="H18" s="27" t="n"/>
      <c r="I18" s="27" t="n"/>
      <c r="J18" s="27" t="n"/>
      <c r="K18" s="27" t="n"/>
      <c r="L18" s="16" t="n"/>
    </row>
    <row r="19" ht="18" customHeight="1">
      <c r="B19" s="30" t="inlineStr">
        <is>
          <t>Stato (L)</t>
        </is>
      </c>
      <c r="C19" s="35" t="inlineStr">
        <is>
          <t>AUTOMATICO: 'OK' se la somma contanti+carte+altri = lordo. 'Verifica' se c'è discrepanza. Vuoto se incassi dettagliati non compilati.</t>
        </is>
      </c>
      <c r="D19" s="27" t="n"/>
      <c r="E19" s="27" t="n"/>
      <c r="F19" s="27" t="n"/>
      <c r="G19" s="27" t="n"/>
      <c r="H19" s="27" t="n"/>
      <c r="I19" s="27" t="n"/>
      <c r="J19" s="27" t="n"/>
      <c r="K19" s="27" t="n"/>
      <c r="L19" s="16" t="n"/>
    </row>
    <row r="20" ht="20" customHeight="1">
      <c r="B20" s="34" t="inlineStr">
        <is>
          <t>3. COME LEGGERE LA DASHBOARD</t>
        </is>
      </c>
      <c r="C20" s="27" t="n"/>
      <c r="D20" s="27" t="n"/>
      <c r="E20" s="27" t="n"/>
      <c r="F20" s="27" t="n"/>
      <c r="G20" s="27" t="n"/>
      <c r="H20" s="27" t="n"/>
      <c r="I20" s="27" t="n"/>
      <c r="J20" s="27" t="n"/>
      <c r="K20" s="27" t="n"/>
      <c r="L20" s="16" t="n"/>
    </row>
    <row r="21" ht="18" customHeight="1">
      <c r="B21" s="30" t="inlineStr">
        <is>
          <t>KPI Anno</t>
        </is>
      </c>
      <c r="C21" s="35" t="inlineStr">
        <is>
          <t>I blocchi in alto mostrano i totali dell'anno selezionato: corrispettivi lordi, imponibile, IVA, giorni registrati e anomalie.</t>
        </is>
      </c>
      <c r="D21" s="27" t="n"/>
      <c r="E21" s="27" t="n"/>
      <c r="F21" s="27" t="n"/>
      <c r="G21" s="27" t="n"/>
      <c r="H21" s="27" t="n"/>
      <c r="I21" s="27" t="n"/>
      <c r="J21" s="27" t="n"/>
      <c r="K21" s="27" t="n"/>
      <c r="L21" s="16" t="n"/>
    </row>
    <row r="22" ht="18" customHeight="1">
      <c r="B22" s="30" t="inlineStr">
        <is>
          <t>Riepilogo Mensile</t>
        </is>
      </c>
      <c r="C22" s="35" t="inlineStr">
        <is>
          <t>La tabella centrale mostra lordo, imponibile, IVA e giorni registrati per ogni mese. Il totale è nella riga finale.</t>
        </is>
      </c>
      <c r="D22" s="27" t="n"/>
      <c r="E22" s="27" t="n"/>
      <c r="F22" s="27" t="n"/>
      <c r="G22" s="27" t="n"/>
      <c r="H22" s="27" t="n"/>
      <c r="I22" s="27" t="n"/>
      <c r="J22" s="27" t="n"/>
      <c r="K22" s="27" t="n"/>
      <c r="L22" s="16" t="n"/>
    </row>
    <row r="23" ht="18" customHeight="1">
      <c r="B23" s="30" t="inlineStr">
        <is>
          <t>Grafici</t>
        </is>
      </c>
      <c r="C23" s="35" t="inlineStr">
        <is>
          <t>Il grafico a colonne mostra l'andamento mensile. Il grafico a torta mostra la ripartizione degli incassi per aliquota IVA.</t>
        </is>
      </c>
      <c r="D23" s="27" t="n"/>
      <c r="E23" s="27" t="n"/>
      <c r="F23" s="27" t="n"/>
      <c r="G23" s="27" t="n"/>
      <c r="H23" s="27" t="n"/>
      <c r="I23" s="27" t="n"/>
      <c r="J23" s="27" t="n"/>
      <c r="K23" s="27" t="n"/>
      <c r="L23" s="16" t="n"/>
    </row>
    <row r="24" ht="18" customHeight="1">
      <c r="B24" s="30" t="inlineStr">
        <is>
          <t>Cella Anomalie</t>
        </is>
      </c>
      <c r="C24" s="35" t="inlineStr">
        <is>
          <t>Se in rosso, indica che alcune righe hanno discrepanza tra incasso lordo e dettaglio per metodo. Verificare nel foglio Inserimento le righe marcate 'Verifica'.</t>
        </is>
      </c>
      <c r="D24" s="27" t="n"/>
      <c r="E24" s="27" t="n"/>
      <c r="F24" s="27" t="n"/>
      <c r="G24" s="27" t="n"/>
      <c r="H24" s="27" t="n"/>
      <c r="I24" s="27" t="n"/>
      <c r="J24" s="27" t="n"/>
      <c r="K24" s="27" t="n"/>
      <c r="L24" s="16" t="n"/>
    </row>
    <row r="25" ht="20" customHeight="1">
      <c r="B25" s="34" t="inlineStr">
        <is>
          <t>4. COME AGGIORNARE I PARAMETRI</t>
        </is>
      </c>
      <c r="C25" s="27" t="n"/>
      <c r="D25" s="27" t="n"/>
      <c r="E25" s="27" t="n"/>
      <c r="F25" s="27" t="n"/>
      <c r="G25" s="27" t="n"/>
      <c r="H25" s="27" t="n"/>
      <c r="I25" s="27" t="n"/>
      <c r="J25" s="27" t="n"/>
      <c r="K25" s="27" t="n"/>
      <c r="L25" s="16" t="n"/>
    </row>
    <row r="26" ht="18" customHeight="1">
      <c r="B26" s="30" t="inlineStr">
        <is>
          <t>Anno di lavoro</t>
        </is>
      </c>
      <c r="C26" s="35" t="inlineStr">
        <is>
          <t>Modificare B4 nel foglio Parametri per cambiare l'anno di riferimento. Tutte le formule si aggiorneranno automaticamente.</t>
        </is>
      </c>
      <c r="D26" s="27" t="n"/>
      <c r="E26" s="27" t="n"/>
      <c r="F26" s="27" t="n"/>
      <c r="G26" s="27" t="n"/>
      <c r="H26" s="27" t="n"/>
      <c r="I26" s="27" t="n"/>
      <c r="J26" s="27" t="n"/>
      <c r="K26" s="27" t="n"/>
      <c r="L26" s="16" t="n"/>
    </row>
    <row r="27" ht="18" customHeight="1">
      <c r="B27" s="30" t="inlineStr">
        <is>
          <t>Dati aziendali</t>
        </is>
      </c>
      <c r="C27" s="35" t="inlineStr">
        <is>
          <t>Compilare i campi B5:B13 con i dati della propria attività. Questi vengono richiamati nei titoli dei fogli e nei riepiloghi.</t>
        </is>
      </c>
      <c r="D27" s="27" t="n"/>
      <c r="E27" s="27" t="n"/>
      <c r="F27" s="27" t="n"/>
      <c r="G27" s="27" t="n"/>
      <c r="H27" s="27" t="n"/>
      <c r="I27" s="27" t="n"/>
      <c r="J27" s="27" t="n"/>
      <c r="K27" s="27" t="n"/>
      <c r="L27" s="16" t="n"/>
    </row>
    <row r="28" ht="18" customHeight="1">
      <c r="B28" s="30" t="inlineStr">
        <is>
          <t>Aliquote IVA</t>
        </is>
      </c>
      <c r="C28" s="35" t="inlineStr">
        <is>
          <t>Le aliquote in D5:E7 NON devono essere modificate a meno di variazioni normative. Sono protette e usate in tutte le formule.</t>
        </is>
      </c>
      <c r="D28" s="27" t="n"/>
      <c r="E28" s="27" t="n"/>
      <c r="F28" s="27" t="n"/>
      <c r="G28" s="27" t="n"/>
      <c r="H28" s="27" t="n"/>
      <c r="I28" s="27" t="n"/>
      <c r="J28" s="27" t="n"/>
      <c r="K28" s="27" t="n"/>
      <c r="L28" s="16" t="n"/>
    </row>
    <row r="29" ht="20" customHeight="1">
      <c r="B29" s="34" t="inlineStr">
        <is>
          <t>5. AVVERTENZE SU CORREZIONI E CANCELLAZIONI</t>
        </is>
      </c>
      <c r="C29" s="27" t="n"/>
      <c r="D29" s="27" t="n"/>
      <c r="E29" s="27" t="n"/>
      <c r="F29" s="27" t="n"/>
      <c r="G29" s="27" t="n"/>
      <c r="H29" s="27" t="n"/>
      <c r="I29" s="27" t="n"/>
      <c r="J29" s="27" t="n"/>
      <c r="K29" s="27" t="n"/>
      <c r="L29" s="16" t="n"/>
    </row>
    <row r="30" ht="18" customHeight="1">
      <c r="B30" s="30" t="inlineStr">
        <is>
          <t>Correzione importi</t>
        </is>
      </c>
      <c r="C30" s="35" t="inlineStr">
        <is>
          <t>In caso di errore, sovrascrivere il valore nella cella gialla. Non cancellare intere righe se ci sono formule nelle colonne adiacenti.</t>
        </is>
      </c>
      <c r="D30" s="27" t="n"/>
      <c r="E30" s="27" t="n"/>
      <c r="F30" s="27" t="n"/>
      <c r="G30" s="27" t="n"/>
      <c r="H30" s="27" t="n"/>
      <c r="I30" s="27" t="n"/>
      <c r="J30" s="27" t="n"/>
      <c r="K30" s="27" t="n"/>
      <c r="L30" s="16" t="n"/>
    </row>
    <row r="31" ht="18" customHeight="1">
      <c r="B31" s="30" t="inlineStr">
        <is>
          <t>Righe vuote</t>
        </is>
      </c>
      <c r="C31" s="35" t="inlineStr">
        <is>
          <t>Non inserire righe vuote tra i dati: potrebbero interrompere le formule di riepilogo. Aggiungere sempre nuove righe in fondo.</t>
        </is>
      </c>
      <c r="D31" s="27" t="n"/>
      <c r="E31" s="27" t="n"/>
      <c r="F31" s="27" t="n"/>
      <c r="G31" s="27" t="n"/>
      <c r="H31" s="27" t="n"/>
      <c r="I31" s="27" t="n"/>
      <c r="J31" s="27" t="n"/>
      <c r="K31" s="27" t="n"/>
      <c r="L31" s="16" t="n"/>
    </row>
    <row r="32" ht="18" customHeight="1">
      <c r="B32" s="30" t="inlineStr">
        <is>
          <t>Protezione foglio</t>
        </is>
      </c>
      <c r="C32" s="35" t="inlineStr">
        <is>
          <t>Il foglio Inserimento è protetto con password. Le celle di input (gialle) sono sempre modificabili. Per modificare formule contattare il proprio consulente.</t>
        </is>
      </c>
      <c r="D32" s="27" t="n"/>
      <c r="E32" s="27" t="n"/>
      <c r="F32" s="27" t="n"/>
      <c r="G32" s="27" t="n"/>
      <c r="H32" s="27" t="n"/>
      <c r="I32" s="27" t="n"/>
      <c r="J32" s="27" t="n"/>
      <c r="K32" s="27" t="n"/>
      <c r="L32" s="16" t="n"/>
    </row>
    <row r="33" ht="20" customHeight="1">
      <c r="B33" s="34" t="inlineStr">
        <is>
          <t>6. CONSERVAZIONE DEI DATI E PRIVACY</t>
        </is>
      </c>
      <c r="C33" s="27" t="n"/>
      <c r="D33" s="27" t="n"/>
      <c r="E33" s="27" t="n"/>
      <c r="F33" s="27" t="n"/>
      <c r="G33" s="27" t="n"/>
      <c r="H33" s="27" t="n"/>
      <c r="I33" s="27" t="n"/>
      <c r="J33" s="27" t="n"/>
      <c r="K33" s="27" t="n"/>
      <c r="L33" s="16" t="n"/>
    </row>
    <row r="34" ht="18" customHeight="1">
      <c r="B34" s="30" t="inlineStr">
        <is>
          <t>Conservazione</t>
        </is>
      </c>
      <c r="C34" s="35" t="inlineStr">
        <is>
          <t>Conservare il file in modo sicuro e aggiornarlo giornalmente. Effettuare backup regolari su supporto esterno o cloud cifrato.</t>
        </is>
      </c>
      <c r="D34" s="27" t="n"/>
      <c r="E34" s="27" t="n"/>
      <c r="F34" s="27" t="n"/>
      <c r="G34" s="27" t="n"/>
      <c r="H34" s="27" t="n"/>
      <c r="I34" s="27" t="n"/>
      <c r="J34" s="27" t="n"/>
      <c r="K34" s="27" t="n"/>
      <c r="L34" s="16" t="n"/>
    </row>
    <row r="35" ht="18" customHeight="1">
      <c r="B35" s="30" t="inlineStr">
        <is>
          <t>Durata conservazione</t>
        </is>
      </c>
      <c r="C35" s="35" t="inlineStr">
        <is>
          <t>I registri IVA devono essere conservati per almeno 10 anni dall'ultima registrazione (art. 22 DPR 600/73 e art. 39 DPR 633/72).</t>
        </is>
      </c>
      <c r="D35" s="27" t="n"/>
      <c r="E35" s="27" t="n"/>
      <c r="F35" s="27" t="n"/>
      <c r="G35" s="27" t="n"/>
      <c r="H35" s="27" t="n"/>
      <c r="I35" s="27" t="n"/>
      <c r="J35" s="27" t="n"/>
      <c r="K35" s="27" t="n"/>
      <c r="L35" s="16" t="n"/>
    </row>
    <row r="36" ht="18" customHeight="1">
      <c r="B36" s="30" t="inlineStr">
        <is>
          <t>GDPR</t>
        </is>
      </c>
      <c r="C36" s="35" t="inlineStr">
        <is>
          <t>Non inserire dati personali dei clienti nel campo Note. Questo file non è pensato per l'archiviazione di dati personali.</t>
        </is>
      </c>
      <c r="D36" s="27" t="n"/>
      <c r="E36" s="27" t="n"/>
      <c r="F36" s="27" t="n"/>
      <c r="G36" s="27" t="n"/>
      <c r="H36" s="27" t="n"/>
      <c r="I36" s="27" t="n"/>
      <c r="J36" s="27" t="n"/>
      <c r="K36" s="27" t="n"/>
      <c r="L36" s="16" t="n"/>
    </row>
    <row r="37" ht="18" customHeight="1">
      <c r="B37" s="30" t="inlineStr">
        <is>
          <t>Accesso</t>
        </is>
      </c>
      <c r="C37" s="35" t="inlineStr">
        <is>
          <t>Limitare l'accesso al file al personale autorizzato. Proteggere con password l'apertura del file se richiesto dalle policy aziendali.</t>
        </is>
      </c>
      <c r="D37" s="27" t="n"/>
      <c r="E37" s="27" t="n"/>
      <c r="F37" s="27" t="n"/>
      <c r="G37" s="27" t="n"/>
      <c r="H37" s="27" t="n"/>
      <c r="I37" s="27" t="n"/>
      <c r="J37" s="27" t="n"/>
      <c r="K37" s="27" t="n"/>
      <c r="L37" s="16" t="n"/>
    </row>
  </sheetData>
  <mergeCells count="36">
    <mergeCell ref="A1:L1"/>
    <mergeCell ref="A2:L2"/>
    <mergeCell ref="B4:L4"/>
    <mergeCell ref="C5:L5"/>
    <mergeCell ref="C6:L6"/>
    <mergeCell ref="C7:L7"/>
    <mergeCell ref="B8:L8"/>
    <mergeCell ref="C9:L9"/>
    <mergeCell ref="C10:L10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B20:L20"/>
    <mergeCell ref="C21:L21"/>
    <mergeCell ref="C22:L22"/>
    <mergeCell ref="C23:L23"/>
    <mergeCell ref="C24:L24"/>
    <mergeCell ref="B25:L25"/>
    <mergeCell ref="C26:L26"/>
    <mergeCell ref="C27:L27"/>
    <mergeCell ref="C28:L28"/>
    <mergeCell ref="B29:L29"/>
    <mergeCell ref="C30:L30"/>
    <mergeCell ref="C31:L31"/>
    <mergeCell ref="C32:L32"/>
    <mergeCell ref="B33:L33"/>
    <mergeCell ref="C34:L34"/>
    <mergeCell ref="C35:L35"/>
    <mergeCell ref="C36:L36"/>
    <mergeCell ref="C37:L37"/>
  </mergeCells>
  <pageMargins left="0.5" right="0.5" top="0.7" bottom="0.7" header="0.5" footer="0.5"/>
  <pageSetup orientation="landscape" paperSize="9"/>
  <headerFooter>
    <oddHeader>&amp;CRegistro Corrispettivi – 01/06/2026</oddHeader>
    <oddFooter>&amp;L&amp;F&amp;CPagina &amp;P di &amp;N&amp;R01/06/2026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2026-06-01T22:01:12Z</dcterms:created>
  <dcterms:modified xmlns:dcterms="http://purl.org/dc/terms/" xmlns:xsi="http://www.w3.org/2001/XMLSchema-instance" xsi:type="dcterms:W3CDTF">2026-06-01T22:01:12Z</dcterms:modified>
</cp:coreProperties>
</file>